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\Desktop\bip\"/>
    </mc:Choice>
  </mc:AlternateContent>
  <xr:revisionPtr revIDLastSave="0" documentId="8_{B02B5114-1C03-4905-96E5-5CAA24F693BF}" xr6:coauthVersionLast="47" xr6:coauthVersionMax="47" xr10:uidLastSave="{00000000-0000-0000-0000-000000000000}"/>
  <bookViews>
    <workbookView xWindow="-108" yWindow="-108" windowWidth="23256" windowHeight="12576" tabRatio="613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H373" i="1" l="1"/>
  <c r="F432" i="1" l="1"/>
  <c r="H432" i="1" s="1"/>
  <c r="E141" i="1"/>
  <c r="G521" i="1"/>
  <c r="E521" i="1"/>
  <c r="F521" i="1"/>
  <c r="F492" i="1"/>
  <c r="F478" i="1"/>
  <c r="H490" i="1"/>
  <c r="H489" i="1"/>
  <c r="G473" i="1"/>
  <c r="F473" i="1"/>
  <c r="E473" i="1"/>
  <c r="H477" i="1"/>
  <c r="G455" i="1"/>
  <c r="F455" i="1"/>
  <c r="E455" i="1"/>
  <c r="H458" i="1"/>
  <c r="H457" i="1"/>
  <c r="G434" i="1"/>
  <c r="F434" i="1"/>
  <c r="E434" i="1"/>
  <c r="H453" i="1"/>
  <c r="H433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26" i="1"/>
  <c r="H422" i="1"/>
  <c r="H409" i="1"/>
  <c r="G387" i="1"/>
  <c r="F387" i="1"/>
  <c r="E387" i="1"/>
  <c r="H397" i="1"/>
  <c r="H395" i="1"/>
  <c r="H394" i="1"/>
  <c r="H393" i="1"/>
  <c r="F372" i="1"/>
  <c r="E372" i="1"/>
  <c r="H385" i="1"/>
  <c r="H384" i="1"/>
  <c r="H383" i="1"/>
  <c r="H382" i="1"/>
  <c r="H380" i="1"/>
  <c r="H379" i="1"/>
  <c r="H378" i="1"/>
  <c r="H362" i="1"/>
  <c r="H335" i="1"/>
  <c r="G332" i="1"/>
  <c r="F332" i="1"/>
  <c r="E332" i="1"/>
  <c r="H321" i="1"/>
  <c r="H312" i="1"/>
  <c r="H310" i="1"/>
  <c r="G308" i="1"/>
  <c r="F308" i="1"/>
  <c r="E308" i="1"/>
  <c r="F277" i="1"/>
  <c r="E277" i="1"/>
  <c r="H297" i="1"/>
  <c r="G257" i="1"/>
  <c r="F257" i="1"/>
  <c r="E257" i="1"/>
  <c r="H276" i="1"/>
  <c r="G246" i="1"/>
  <c r="F246" i="1"/>
  <c r="E246" i="1"/>
  <c r="H256" i="1"/>
  <c r="H254" i="1"/>
  <c r="H252" i="1"/>
  <c r="G214" i="1"/>
  <c r="F214" i="1"/>
  <c r="E214" i="1"/>
  <c r="H237" i="1"/>
  <c r="H235" i="1"/>
  <c r="H212" i="1"/>
  <c r="F181" i="1"/>
  <c r="E181" i="1"/>
  <c r="H182" i="1"/>
  <c r="H170" i="1"/>
  <c r="H169" i="1"/>
  <c r="G154" i="1"/>
  <c r="F154" i="1"/>
  <c r="E154" i="1"/>
  <c r="G151" i="1"/>
  <c r="F151" i="1"/>
  <c r="E151" i="1"/>
  <c r="H153" i="1"/>
  <c r="F142" i="1"/>
  <c r="F141" i="1" s="1"/>
  <c r="E142" i="1"/>
  <c r="H146" i="1"/>
  <c r="G129" i="1"/>
  <c r="F129" i="1"/>
  <c r="E129" i="1"/>
  <c r="H125" i="1"/>
  <c r="F92" i="1"/>
  <c r="E92" i="1"/>
  <c r="H99" i="1"/>
  <c r="H98" i="1"/>
  <c r="E74" i="1"/>
  <c r="F45" i="1"/>
  <c r="E45" i="1"/>
  <c r="H47" i="1"/>
  <c r="H46" i="1"/>
  <c r="H35" i="1"/>
  <c r="G31" i="1"/>
  <c r="F31" i="1"/>
  <c r="E31" i="1"/>
  <c r="H33" i="1"/>
  <c r="E10" i="1"/>
  <c r="H11" i="1"/>
  <c r="H520" i="1"/>
  <c r="H145" i="1"/>
  <c r="H131" i="1"/>
  <c r="H130" i="1"/>
  <c r="G100" i="1"/>
  <c r="G542" i="1"/>
  <c r="G511" i="1"/>
  <c r="H427" i="1"/>
  <c r="H408" i="1"/>
  <c r="F398" i="1"/>
  <c r="E398" i="1"/>
  <c r="H374" i="1"/>
  <c r="H375" i="1"/>
  <c r="H376" i="1"/>
  <c r="H377" i="1"/>
  <c r="H381" i="1"/>
  <c r="G365" i="1"/>
  <c r="F365" i="1"/>
  <c r="H366" i="1"/>
  <c r="E365" i="1"/>
  <c r="F323" i="1"/>
  <c r="H328" i="1"/>
  <c r="H327" i="1"/>
  <c r="H326" i="1"/>
  <c r="H325" i="1"/>
  <c r="E323" i="1"/>
  <c r="G148" i="1"/>
  <c r="G147" i="1" s="1"/>
  <c r="F148" i="1"/>
  <c r="F147" i="1" s="1"/>
  <c r="E148" i="1"/>
  <c r="E147" i="1" s="1"/>
  <c r="H149" i="1"/>
  <c r="H128" i="1"/>
  <c r="F100" i="1"/>
  <c r="E100" i="1"/>
  <c r="H434" i="1" l="1"/>
  <c r="H129" i="1"/>
  <c r="H365" i="1"/>
  <c r="H372" i="1"/>
  <c r="H147" i="1"/>
  <c r="H148" i="1"/>
  <c r="H12" i="1"/>
  <c r="F10" i="1"/>
  <c r="H539" i="1" l="1"/>
  <c r="H533" i="1"/>
  <c r="H534" i="1"/>
  <c r="H535" i="1"/>
  <c r="H536" i="1"/>
  <c r="H537" i="1"/>
  <c r="H538" i="1"/>
  <c r="H540" i="1"/>
  <c r="F511" i="1"/>
  <c r="E511" i="1"/>
  <c r="F500" i="1"/>
  <c r="E478" i="1"/>
  <c r="H491" i="1"/>
  <c r="H488" i="1"/>
  <c r="H487" i="1"/>
  <c r="H486" i="1"/>
  <c r="H485" i="1"/>
  <c r="H484" i="1"/>
  <c r="H483" i="1"/>
  <c r="H482" i="1"/>
  <c r="H481" i="1"/>
  <c r="H480" i="1"/>
  <c r="H479" i="1"/>
  <c r="G469" i="1" l="1"/>
  <c r="H456" i="1"/>
  <c r="G419" i="1"/>
  <c r="G413" i="1"/>
  <c r="G403" i="1"/>
  <c r="G402" i="1" s="1"/>
  <c r="G400" i="1"/>
  <c r="F400" i="1"/>
  <c r="E400" i="1"/>
  <c r="G367" i="1"/>
  <c r="G344" i="1"/>
  <c r="F344" i="1"/>
  <c r="E344" i="1"/>
  <c r="G341" i="1"/>
  <c r="G330" i="1"/>
  <c r="F330" i="1"/>
  <c r="E330" i="1"/>
  <c r="G302" i="1"/>
  <c r="G298" i="1"/>
  <c r="F298" i="1"/>
  <c r="E298" i="1"/>
  <c r="G242" i="1"/>
  <c r="E242" i="1"/>
  <c r="G186" i="1"/>
  <c r="F186" i="1"/>
  <c r="E186" i="1"/>
  <c r="F178" i="1"/>
  <c r="G178" i="1"/>
  <c r="E178" i="1"/>
  <c r="G171" i="1"/>
  <c r="F171" i="1"/>
  <c r="E171" i="1"/>
  <c r="G132" i="1"/>
  <c r="G92" i="1"/>
  <c r="G86" i="1"/>
  <c r="G80" i="1"/>
  <c r="G67" i="1"/>
  <c r="G52" i="1"/>
  <c r="G45" i="1"/>
  <c r="G44" i="1" s="1"/>
  <c r="G42" i="1"/>
  <c r="F42" i="1"/>
  <c r="E42" i="1"/>
  <c r="G29" i="1"/>
  <c r="G22" i="1"/>
  <c r="G18" i="1"/>
  <c r="F18" i="1"/>
  <c r="G14" i="1"/>
  <c r="G10" i="1"/>
  <c r="G398" i="1"/>
  <c r="G346" i="1"/>
  <c r="H309" i="1"/>
  <c r="G188" i="1"/>
  <c r="F188" i="1"/>
  <c r="G181" i="1"/>
  <c r="G173" i="1"/>
  <c r="F173" i="1"/>
  <c r="E173" i="1"/>
  <c r="G142" i="1"/>
  <c r="G141" i="1" s="1"/>
  <c r="H136" i="1"/>
  <c r="F132" i="1"/>
  <c r="E132" i="1"/>
  <c r="F86" i="1"/>
  <c r="E86" i="1"/>
  <c r="G77" i="1"/>
  <c r="G74" i="1"/>
  <c r="G83" i="1"/>
  <c r="F83" i="1"/>
  <c r="E83" i="1"/>
  <c r="H50" i="1"/>
  <c r="G34" i="1"/>
  <c r="G51" i="1" l="1"/>
  <c r="G150" i="1"/>
  <c r="G28" i="1"/>
  <c r="H151" i="1"/>
  <c r="H142" i="1"/>
  <c r="H499" i="1" l="1"/>
  <c r="E500" i="1" l="1"/>
  <c r="F498" i="1"/>
  <c r="E498" i="1"/>
  <c r="H429" i="1"/>
  <c r="E413" i="1"/>
  <c r="F346" i="1"/>
  <c r="E346" i="1"/>
  <c r="H364" i="1"/>
  <c r="H498" i="1" l="1"/>
  <c r="H299" i="1"/>
  <c r="H300" i="1"/>
  <c r="H301" i="1"/>
  <c r="H184" i="1"/>
  <c r="H179" i="1"/>
  <c r="H155" i="1"/>
  <c r="H178" i="1" l="1"/>
  <c r="H298" i="1"/>
  <c r="H144" i="1"/>
  <c r="H126" i="1" l="1"/>
  <c r="H236" i="1" l="1"/>
  <c r="H213" i="1"/>
  <c r="H167" i="1"/>
  <c r="H41" i="1"/>
  <c r="H127" i="1"/>
  <c r="H66" i="1"/>
  <c r="H65" i="1"/>
  <c r="H49" i="1"/>
  <c r="H562" i="1" l="1"/>
  <c r="H561" i="1"/>
  <c r="G500" i="1" l="1"/>
  <c r="G386" i="1"/>
  <c r="G180" i="1"/>
  <c r="H518" i="1" l="1"/>
  <c r="E313" i="1"/>
  <c r="F313" i="1"/>
  <c r="F307" i="1" s="1"/>
  <c r="E302" i="1"/>
  <c r="F302" i="1"/>
  <c r="H275" i="1"/>
  <c r="H271" i="1"/>
  <c r="H177" i="1" l="1"/>
  <c r="H133" i="1"/>
  <c r="H87" i="1"/>
  <c r="H93" i="1"/>
  <c r="E52" i="1"/>
  <c r="F52" i="1"/>
  <c r="H53" i="1"/>
  <c r="H54" i="1"/>
  <c r="F34" i="1"/>
  <c r="E34" i="1"/>
  <c r="F29" i="1"/>
  <c r="E29" i="1"/>
  <c r="F14" i="1"/>
  <c r="E14" i="1"/>
  <c r="H17" i="1"/>
  <c r="H29" i="1" l="1"/>
  <c r="H476" i="1" l="1"/>
  <c r="H555" i="1" l="1"/>
  <c r="F523" i="1"/>
  <c r="E523" i="1"/>
  <c r="G478" i="1"/>
  <c r="H474" i="1"/>
  <c r="F403" i="1"/>
  <c r="H401" i="1"/>
  <c r="H400" i="1" l="1"/>
  <c r="H478" i="1"/>
  <c r="H240" i="1"/>
  <c r="F239" i="1"/>
  <c r="E239" i="1"/>
  <c r="H156" i="1" l="1"/>
  <c r="H122" i="1" l="1"/>
  <c r="H91" i="1"/>
  <c r="H79" i="1"/>
  <c r="F77" i="1"/>
  <c r="E77" i="1"/>
  <c r="H71" i="1"/>
  <c r="H10" i="1" l="1"/>
  <c r="H516" i="1" l="1"/>
  <c r="H425" i="1" l="1"/>
  <c r="H428" i="1"/>
  <c r="F419" i="1"/>
  <c r="E419" i="1"/>
  <c r="H420" i="1"/>
  <c r="H322" i="1"/>
  <c r="H303" i="1"/>
  <c r="H187" i="1" l="1"/>
  <c r="H174" i="1"/>
  <c r="H172" i="1"/>
  <c r="F150" i="1"/>
  <c r="E150" i="1"/>
  <c r="H110" i="1"/>
  <c r="H76" i="1"/>
  <c r="F74" i="1"/>
  <c r="H61" i="1"/>
  <c r="H186" i="1" l="1"/>
  <c r="H171" i="1"/>
  <c r="H40" i="1"/>
  <c r="H39" i="1"/>
  <c r="H21" i="1" l="1"/>
  <c r="H19" i="1"/>
  <c r="H16" i="1"/>
  <c r="H15" i="1"/>
  <c r="H13" i="1"/>
  <c r="G526" i="1" l="1"/>
  <c r="G510" i="1" s="1"/>
  <c r="G192" i="1"/>
  <c r="G135" i="1"/>
  <c r="G85" i="1" s="1"/>
  <c r="H52" i="1"/>
  <c r="F67" i="1"/>
  <c r="H63" i="1"/>
  <c r="F526" i="1" l="1"/>
  <c r="H495" i="1"/>
  <c r="E80" i="1" l="1"/>
  <c r="H68" i="1"/>
  <c r="E67" i="1"/>
  <c r="G459" i="1" l="1"/>
  <c r="H496" i="1"/>
  <c r="F242" i="1"/>
  <c r="F192" i="1"/>
  <c r="F542" i="1"/>
  <c r="H506" i="1"/>
  <c r="F191" i="1" l="1"/>
  <c r="H154" i="1"/>
  <c r="H272" i="1"/>
  <c r="H164" i="1"/>
  <c r="H38" i="1"/>
  <c r="H550" i="1"/>
  <c r="H548" i="1"/>
  <c r="E542" i="1"/>
  <c r="H530" i="1"/>
  <c r="H531" i="1"/>
  <c r="H466" i="1"/>
  <c r="H421" i="1"/>
  <c r="H423" i="1"/>
  <c r="H424" i="1"/>
  <c r="H430" i="1"/>
  <c r="H431" i="1"/>
  <c r="F413" i="1"/>
  <c r="F402" i="1" s="1"/>
  <c r="H414" i="1"/>
  <c r="H415" i="1"/>
  <c r="H416" i="1"/>
  <c r="H417" i="1"/>
  <c r="H418" i="1"/>
  <c r="H404" i="1"/>
  <c r="H405" i="1"/>
  <c r="H406" i="1"/>
  <c r="H407" i="1"/>
  <c r="H410" i="1"/>
  <c r="H411" i="1"/>
  <c r="H412" i="1"/>
  <c r="E403" i="1"/>
  <c r="E402" i="1" s="1"/>
  <c r="H403" i="1" l="1"/>
  <c r="H455" i="1"/>
  <c r="E51" i="1"/>
  <c r="H419" i="1"/>
  <c r="H413" i="1"/>
  <c r="H324" i="1"/>
  <c r="H402" i="1" l="1"/>
  <c r="E307" i="1"/>
  <c r="H166" i="1"/>
  <c r="E135" i="1"/>
  <c r="E85" i="1" s="1"/>
  <c r="H30" i="1"/>
  <c r="G553" i="1" l="1"/>
  <c r="H468" i="1"/>
  <c r="H304" i="1"/>
  <c r="H194" i="1"/>
  <c r="H138" i="1"/>
  <c r="H95" i="1"/>
  <c r="H62" i="1"/>
  <c r="H55" i="1"/>
  <c r="F370" i="1"/>
  <c r="E370" i="1"/>
  <c r="E553" i="1"/>
  <c r="H532" i="1"/>
  <c r="H500" i="1"/>
  <c r="F180" i="1" l="1"/>
  <c r="H183" i="1" l="1"/>
  <c r="H36" i="1"/>
  <c r="H37" i="1"/>
  <c r="H32" i="1"/>
  <c r="H24" i="1"/>
  <c r="H25" i="1"/>
  <c r="H26" i="1"/>
  <c r="H27" i="1"/>
  <c r="H23" i="1"/>
  <c r="H528" i="1" l="1"/>
  <c r="H508" i="1"/>
  <c r="H505" i="1"/>
  <c r="H504" i="1"/>
  <c r="H503" i="1"/>
  <c r="H502" i="1"/>
  <c r="H501" i="1"/>
  <c r="E526" i="1" l="1"/>
  <c r="E492" i="1"/>
  <c r="H360" i="1"/>
  <c r="G336" i="1"/>
  <c r="F336" i="1"/>
  <c r="E336" i="1"/>
  <c r="H337" i="1"/>
  <c r="H334" i="1"/>
  <c r="H265" i="1"/>
  <c r="E192" i="1"/>
  <c r="E188" i="1"/>
  <c r="E185" i="1" s="1"/>
  <c r="H190" i="1"/>
  <c r="H175" i="1"/>
  <c r="H152" i="1"/>
  <c r="F135" i="1"/>
  <c r="H84" i="1"/>
  <c r="F80" i="1"/>
  <c r="H14" i="1"/>
  <c r="H121" i="1"/>
  <c r="H88" i="1"/>
  <c r="H497" i="1"/>
  <c r="H467" i="1"/>
  <c r="H333" i="1"/>
  <c r="H355" i="1"/>
  <c r="H345" i="1"/>
  <c r="H340" i="1"/>
  <c r="F338" i="1"/>
  <c r="E338" i="1"/>
  <c r="E341" i="1"/>
  <c r="H315" i="1"/>
  <c r="H314" i="1"/>
  <c r="G313" i="1"/>
  <c r="E18" i="1"/>
  <c r="E20" i="1"/>
  <c r="F20" i="1"/>
  <c r="G20" i="1"/>
  <c r="G9" i="1" s="1"/>
  <c r="E22" i="1"/>
  <c r="F22" i="1"/>
  <c r="H43" i="1"/>
  <c r="E44" i="1"/>
  <c r="H48" i="1"/>
  <c r="H56" i="1"/>
  <c r="H57" i="1"/>
  <c r="H58" i="1"/>
  <c r="H59" i="1"/>
  <c r="H60" i="1"/>
  <c r="H64" i="1"/>
  <c r="H67" i="1"/>
  <c r="H69" i="1"/>
  <c r="H70" i="1"/>
  <c r="H72" i="1"/>
  <c r="H75" i="1"/>
  <c r="H78" i="1"/>
  <c r="H81" i="1"/>
  <c r="H82" i="1"/>
  <c r="G73" i="1"/>
  <c r="H89" i="1"/>
  <c r="H90" i="1"/>
  <c r="H94" i="1"/>
  <c r="H96" i="1"/>
  <c r="H97" i="1"/>
  <c r="H101" i="1"/>
  <c r="H102" i="1"/>
  <c r="H103" i="1"/>
  <c r="H104" i="1"/>
  <c r="H105" i="1"/>
  <c r="H106" i="1"/>
  <c r="H107" i="1"/>
  <c r="H108" i="1"/>
  <c r="H109" i="1"/>
  <c r="H111" i="1"/>
  <c r="H112" i="1"/>
  <c r="H113" i="1"/>
  <c r="H114" i="1"/>
  <c r="H115" i="1"/>
  <c r="H116" i="1"/>
  <c r="H117" i="1"/>
  <c r="H118" i="1"/>
  <c r="H119" i="1"/>
  <c r="H120" i="1"/>
  <c r="H123" i="1"/>
  <c r="H124" i="1"/>
  <c r="H134" i="1"/>
  <c r="H137" i="1"/>
  <c r="H139" i="1"/>
  <c r="H140" i="1"/>
  <c r="H143" i="1"/>
  <c r="H157" i="1"/>
  <c r="H158" i="1"/>
  <c r="H159" i="1"/>
  <c r="H160" i="1"/>
  <c r="H161" i="1"/>
  <c r="H162" i="1"/>
  <c r="H163" i="1"/>
  <c r="H165" i="1"/>
  <c r="H168" i="1"/>
  <c r="H176" i="1"/>
  <c r="E180" i="1"/>
  <c r="F185" i="1"/>
  <c r="G185" i="1"/>
  <c r="H189" i="1"/>
  <c r="H193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G239" i="1"/>
  <c r="H241" i="1"/>
  <c r="H243" i="1"/>
  <c r="H244" i="1"/>
  <c r="H245" i="1"/>
  <c r="H247" i="1"/>
  <c r="H248" i="1"/>
  <c r="H249" i="1"/>
  <c r="H250" i="1"/>
  <c r="H251" i="1"/>
  <c r="H253" i="1"/>
  <c r="H255" i="1"/>
  <c r="H258" i="1"/>
  <c r="H259" i="1"/>
  <c r="H260" i="1"/>
  <c r="H261" i="1"/>
  <c r="H262" i="1"/>
  <c r="H263" i="1"/>
  <c r="H264" i="1"/>
  <c r="H266" i="1"/>
  <c r="H267" i="1"/>
  <c r="H268" i="1"/>
  <c r="H269" i="1"/>
  <c r="H270" i="1"/>
  <c r="H273" i="1"/>
  <c r="H274" i="1"/>
  <c r="G278" i="1"/>
  <c r="G277" i="1" s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305" i="1"/>
  <c r="H306" i="1"/>
  <c r="H308" i="1"/>
  <c r="H311" i="1"/>
  <c r="H316" i="1"/>
  <c r="H317" i="1"/>
  <c r="H318" i="1"/>
  <c r="H319" i="1"/>
  <c r="H320" i="1"/>
  <c r="G323" i="1"/>
  <c r="H323" i="1" s="1"/>
  <c r="H331" i="1"/>
  <c r="G338" i="1"/>
  <c r="H339" i="1"/>
  <c r="F341" i="1"/>
  <c r="H342" i="1"/>
  <c r="H343" i="1"/>
  <c r="H347" i="1"/>
  <c r="H348" i="1"/>
  <c r="H349" i="1"/>
  <c r="H350" i="1"/>
  <c r="H351" i="1"/>
  <c r="H352" i="1"/>
  <c r="H353" i="1"/>
  <c r="H354" i="1"/>
  <c r="H356" i="1"/>
  <c r="H357" i="1"/>
  <c r="H358" i="1"/>
  <c r="H359" i="1"/>
  <c r="H361" i="1"/>
  <c r="H363" i="1"/>
  <c r="E367" i="1"/>
  <c r="F367" i="1"/>
  <c r="H368" i="1"/>
  <c r="H369" i="1"/>
  <c r="G370" i="1"/>
  <c r="H371" i="1"/>
  <c r="E386" i="1"/>
  <c r="F386" i="1"/>
  <c r="H388" i="1"/>
  <c r="H389" i="1"/>
  <c r="H390" i="1"/>
  <c r="H391" i="1"/>
  <c r="H392" i="1"/>
  <c r="H396" i="1"/>
  <c r="H399" i="1"/>
  <c r="E459" i="1"/>
  <c r="F459" i="1"/>
  <c r="H460" i="1"/>
  <c r="H461" i="1"/>
  <c r="H462" i="1"/>
  <c r="H463" i="1"/>
  <c r="H464" i="1"/>
  <c r="H465" i="1"/>
  <c r="E469" i="1"/>
  <c r="F469" i="1"/>
  <c r="H470" i="1"/>
  <c r="H471" i="1"/>
  <c r="H472" i="1"/>
  <c r="H475" i="1"/>
  <c r="G492" i="1"/>
  <c r="G454" i="1" s="1"/>
  <c r="H493" i="1"/>
  <c r="H494" i="1"/>
  <c r="H507" i="1"/>
  <c r="H509" i="1"/>
  <c r="H512" i="1"/>
  <c r="H513" i="1"/>
  <c r="H514" i="1"/>
  <c r="H515" i="1"/>
  <c r="H517" i="1"/>
  <c r="H519" i="1"/>
  <c r="H522" i="1"/>
  <c r="H524" i="1"/>
  <c r="H525" i="1"/>
  <c r="H527" i="1"/>
  <c r="H529" i="1"/>
  <c r="H543" i="1"/>
  <c r="H544" i="1"/>
  <c r="H545" i="1"/>
  <c r="H546" i="1"/>
  <c r="H547" i="1"/>
  <c r="H549" i="1"/>
  <c r="E551" i="1"/>
  <c r="F551" i="1"/>
  <c r="G551" i="1"/>
  <c r="G541" i="1" s="1"/>
  <c r="H552" i="1"/>
  <c r="F553" i="1"/>
  <c r="H554" i="1"/>
  <c r="H556" i="1"/>
  <c r="H557" i="1"/>
  <c r="H559" i="1"/>
  <c r="E454" i="1" l="1"/>
  <c r="H135" i="1"/>
  <c r="F85" i="1"/>
  <c r="F9" i="1"/>
  <c r="F454" i="1"/>
  <c r="G329" i="1"/>
  <c r="G191" i="1"/>
  <c r="G560" i="1" s="1"/>
  <c r="E329" i="1"/>
  <c r="F329" i="1"/>
  <c r="G307" i="1"/>
  <c r="E191" i="1"/>
  <c r="H18" i="1"/>
  <c r="H77" i="1"/>
  <c r="H42" i="1"/>
  <c r="H20" i="1"/>
  <c r="F44" i="1"/>
  <c r="H330" i="1"/>
  <c r="F510" i="1"/>
  <c r="F73" i="1"/>
  <c r="F541" i="1"/>
  <c r="F51" i="1"/>
  <c r="F28" i="1"/>
  <c r="E73" i="1"/>
  <c r="H31" i="1"/>
  <c r="H34" i="1"/>
  <c r="H341" i="1"/>
  <c r="H336" i="1"/>
  <c r="H313" i="1"/>
  <c r="H459" i="1"/>
  <c r="H553" i="1"/>
  <c r="H551" i="1"/>
  <c r="H542" i="1"/>
  <c r="H523" i="1"/>
  <c r="E510" i="1"/>
  <c r="H492" i="1"/>
  <c r="H473" i="1"/>
  <c r="H469" i="1"/>
  <c r="H387" i="1"/>
  <c r="H367" i="1"/>
  <c r="H344" i="1"/>
  <c r="H257" i="1"/>
  <c r="H246" i="1"/>
  <c r="H242" i="1"/>
  <c r="H239" i="1"/>
  <c r="H192" i="1"/>
  <c r="H92" i="1"/>
  <c r="H86" i="1"/>
  <c r="H22" i="1"/>
  <c r="E9" i="1"/>
  <c r="H332" i="1"/>
  <c r="H338" i="1"/>
  <c r="H370" i="1"/>
  <c r="H398" i="1"/>
  <c r="H83" i="1"/>
  <c r="H74" i="1"/>
  <c r="E28" i="1"/>
  <c r="H346" i="1"/>
  <c r="E541" i="1"/>
  <c r="H181" i="1"/>
  <c r="H511" i="1"/>
  <c r="H188" i="1"/>
  <c r="H526" i="1"/>
  <c r="H185" i="1"/>
  <c r="H180" i="1"/>
  <c r="H214" i="1"/>
  <c r="H132" i="1"/>
  <c r="H100" i="1"/>
  <c r="H521" i="1"/>
  <c r="H302" i="1"/>
  <c r="H80" i="1"/>
  <c r="E560" i="1" l="1"/>
  <c r="F560" i="1"/>
  <c r="H329" i="1"/>
  <c r="H51" i="1"/>
  <c r="H85" i="1"/>
  <c r="H28" i="1"/>
  <c r="H9" i="1"/>
  <c r="H386" i="1"/>
  <c r="H541" i="1"/>
  <c r="H510" i="1"/>
  <c r="H454" i="1"/>
  <c r="H73" i="1"/>
  <c r="H307" i="1"/>
  <c r="H141" i="1"/>
  <c r="H277" i="1"/>
  <c r="H191" i="1"/>
  <c r="H560" i="1" l="1"/>
  <c r="H173" i="1"/>
  <c r="H150" i="1"/>
  <c r="H45" i="1"/>
  <c r="H44" i="1" l="1"/>
</calcChain>
</file>

<file path=xl/sharedStrings.xml><?xml version="1.0" encoding="utf-8"?>
<sst xmlns="http://schemas.openxmlformats.org/spreadsheetml/2006/main" count="1085" uniqueCount="345">
  <si>
    <t>Dział</t>
  </si>
  <si>
    <t>Rozdział</t>
  </si>
  <si>
    <t>Paragraf</t>
  </si>
  <si>
    <t>Treść</t>
  </si>
  <si>
    <t xml:space="preserve">Ogółem planowane wydatki </t>
  </si>
  <si>
    <t>%</t>
  </si>
  <si>
    <t>010</t>
  </si>
  <si>
    <t>ROLNICTWO I ŁOWIECTWO</t>
  </si>
  <si>
    <t>01008</t>
  </si>
  <si>
    <t>Melioracje wodne</t>
  </si>
  <si>
    <t>4300</t>
  </si>
  <si>
    <t>zakup usług pozostałych</t>
  </si>
  <si>
    <t>4430</t>
  </si>
  <si>
    <t>różne opłaty i składki</t>
  </si>
  <si>
    <t>01010</t>
  </si>
  <si>
    <t>Infrastruktura wodociągowa i sanitacyjna wsi</t>
  </si>
  <si>
    <t>4260</t>
  </si>
  <si>
    <t>zakup energii</t>
  </si>
  <si>
    <t>6050</t>
  </si>
  <si>
    <t>wydatki inwestycyjne jednostek budżetowych</t>
  </si>
  <si>
    <t>01030</t>
  </si>
  <si>
    <t>Izby rolnicze</t>
  </si>
  <si>
    <t>2850</t>
  </si>
  <si>
    <t>wpłaty gmin na rzecz izb rolniczych w wysokości 2 % uzyskanych wpływów z podatku rolnego</t>
  </si>
  <si>
    <t>01042</t>
  </si>
  <si>
    <t>4170</t>
  </si>
  <si>
    <t>wynagrodzenia bezosobowe</t>
  </si>
  <si>
    <t>4270</t>
  </si>
  <si>
    <t>zakup usług remontowych</t>
  </si>
  <si>
    <t>01095</t>
  </si>
  <si>
    <t>Pozostała działalność</t>
  </si>
  <si>
    <t>4110</t>
  </si>
  <si>
    <t>składki na ubezpieczenia społeczne</t>
  </si>
  <si>
    <t>4120</t>
  </si>
  <si>
    <t>4210</t>
  </si>
  <si>
    <t>zakup materiałów i wyposażenia</t>
  </si>
  <si>
    <t>600</t>
  </si>
  <si>
    <t>Transport i łączność</t>
  </si>
  <si>
    <t>60013</t>
  </si>
  <si>
    <t>Drogi publiczne wojewódzkie</t>
  </si>
  <si>
    <t>60014</t>
  </si>
  <si>
    <t>Drogi publiczne powiatowe</t>
  </si>
  <si>
    <t>rózne opłaty i składki</t>
  </si>
  <si>
    <t>6300</t>
  </si>
  <si>
    <t>60016</t>
  </si>
  <si>
    <t>Drogi publiczne gminne</t>
  </si>
  <si>
    <t>3020</t>
  </si>
  <si>
    <t>wydatki osobowe nie zaliczone do wynagrodzeń</t>
  </si>
  <si>
    <t>4010</t>
  </si>
  <si>
    <t>wynagrodzenia osobowe pracowników</t>
  </si>
  <si>
    <t>4280</t>
  </si>
  <si>
    <t>zakup usług zdrowotnych</t>
  </si>
  <si>
    <t>60078</t>
  </si>
  <si>
    <t>Usuwanie skutków klęsk żywiołowych</t>
  </si>
  <si>
    <t>630</t>
  </si>
  <si>
    <t>TURYSTYKA</t>
  </si>
  <si>
    <t>63095</t>
  </si>
  <si>
    <t>6057</t>
  </si>
  <si>
    <t>6059</t>
  </si>
  <si>
    <t>700</t>
  </si>
  <si>
    <t>GOSPODARKA MIESZKANIOWA</t>
  </si>
  <si>
    <t>70005</t>
  </si>
  <si>
    <t>Gospodarka gruntami i nieruchomościami</t>
  </si>
  <si>
    <t>4400</t>
  </si>
  <si>
    <t>opłaty za administrowanie i czynsze za budynki, lokale i pomieszczenia garażowe</t>
  </si>
  <si>
    <t>4610</t>
  </si>
  <si>
    <t>koszty postępowania sądowego i prokuratorskiego</t>
  </si>
  <si>
    <t>6060</t>
  </si>
  <si>
    <t>wydatki na zakupy inwestycyjne jednostek budżetowych</t>
  </si>
  <si>
    <t>70095</t>
  </si>
  <si>
    <t>710</t>
  </si>
  <si>
    <t>DZIAŁALNOŚĆ USŁUGOWA</t>
  </si>
  <si>
    <t>71004</t>
  </si>
  <si>
    <t>Plany zagospodarowania przestrzennego</t>
  </si>
  <si>
    <t>Cmentarze</t>
  </si>
  <si>
    <t>750</t>
  </si>
  <si>
    <t>ADMINISTRACJA PUBLICZNA</t>
  </si>
  <si>
    <t>75011</t>
  </si>
  <si>
    <t>Urzędy wojewódzkie</t>
  </si>
  <si>
    <t>składki na ubezpieczenie społeczne</t>
  </si>
  <si>
    <t>75022</t>
  </si>
  <si>
    <t>Rady gmin (miast i miast na prawach powiatu)</t>
  </si>
  <si>
    <t>3030</t>
  </si>
  <si>
    <t>różne wydatki na rzecz osób fizycznych</t>
  </si>
  <si>
    <t>4240</t>
  </si>
  <si>
    <t>4360</t>
  </si>
  <si>
    <t>4410</t>
  </si>
  <si>
    <t xml:space="preserve">podróże służbowe krajowe </t>
  </si>
  <si>
    <t>4700</t>
  </si>
  <si>
    <t>szkolenia pracowników niebędących członkami korpusu służby cywilnej</t>
  </si>
  <si>
    <t>75023</t>
  </si>
  <si>
    <t>Urzędy gmin (miast i miast na prawach powiatu)</t>
  </si>
  <si>
    <t>4040</t>
  </si>
  <si>
    <t>dodatkowe wynagrodzenie roczne</t>
  </si>
  <si>
    <t>4100</t>
  </si>
  <si>
    <t>wynagrodzenia agencyjno - prowizyjne</t>
  </si>
  <si>
    <t>4140</t>
  </si>
  <si>
    <t>wpłaty na Państwowy Fundusz Rehabilitacji Osób Niepełnosprawnych</t>
  </si>
  <si>
    <t>4440</t>
  </si>
  <si>
    <t>odpisy na zakładowy fundusz świadczeń socjalnych</t>
  </si>
  <si>
    <t>4500</t>
  </si>
  <si>
    <t>pozostałe podatki na rzecz budżetów jednostek samorządu terytorialnego</t>
  </si>
  <si>
    <t>4520</t>
  </si>
  <si>
    <t>opłaty na rzecz budżetów jednostek samorządu terytorialnego</t>
  </si>
  <si>
    <t>75075</t>
  </si>
  <si>
    <t>Promocja jednostek samorządu terytorialnego</t>
  </si>
  <si>
    <t>4420</t>
  </si>
  <si>
    <t>podróże służbowe zagraniczne</t>
  </si>
  <si>
    <t>75095</t>
  </si>
  <si>
    <t>2820</t>
  </si>
  <si>
    <t>dotacja celowa z budżetu na finansowanie lub dofinansowanie zadań zleconych do realizacji stowarzyszeniom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</si>
  <si>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</si>
  <si>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</si>
  <si>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</si>
  <si>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</si>
  <si>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754</t>
  </si>
  <si>
    <t>BEZPIECZEŃSTWO PUBLICZNE I OCHRONA PRZECIWPOŻAROWA</t>
  </si>
  <si>
    <t>75412</t>
  </si>
  <si>
    <t>Ochotnicze straże pożarne</t>
  </si>
  <si>
    <t>podróże służbowe krajowe</t>
  </si>
  <si>
    <t>75421</t>
  </si>
  <si>
    <t>Zarządzanie kryzysowe</t>
  </si>
  <si>
    <t>757</t>
  </si>
  <si>
    <t>OBSŁUGA DŁUGU PUBLICZNEGO</t>
  </si>
  <si>
    <t>75702</t>
  </si>
  <si>
    <t>8110</t>
  </si>
  <si>
    <t>758</t>
  </si>
  <si>
    <t>RÓŻNE ROZLICZENIA</t>
  </si>
  <si>
    <t>75818</t>
  </si>
  <si>
    <t>Rezerwy ogólne i celowe</t>
  </si>
  <si>
    <t>4810</t>
  </si>
  <si>
    <t>rezerwy</t>
  </si>
  <si>
    <t>801</t>
  </si>
  <si>
    <t>OSWIATA I WYCHOWANIE</t>
  </si>
  <si>
    <t>80101</t>
  </si>
  <si>
    <t>Szkoły podstawowe</t>
  </si>
  <si>
    <t>2540</t>
  </si>
  <si>
    <t>dotacja podmiotowa z budżetu dla niepublicznej jednostki systemu oświaty</t>
  </si>
  <si>
    <t>Przedszkola</t>
  </si>
  <si>
    <t>80113</t>
  </si>
  <si>
    <t>Dowożenie uczniów do szkół</t>
  </si>
  <si>
    <t>80146</t>
  </si>
  <si>
    <t>Dokształcanie i doskonalenie nauczycieli</t>
  </si>
  <si>
    <t>80148</t>
  </si>
  <si>
    <t>zakup środków żywności</t>
  </si>
  <si>
    <t>80195</t>
  </si>
  <si>
    <t>851</t>
  </si>
  <si>
    <t xml:space="preserve">OCHRONA ZDROWIA </t>
  </si>
  <si>
    <t>85153</t>
  </si>
  <si>
    <t>Zwalczanie narkomanii</t>
  </si>
  <si>
    <t>85154</t>
  </si>
  <si>
    <t>Przeciwdziałanie alkoholizmowi</t>
  </si>
  <si>
    <t>852</t>
  </si>
  <si>
    <t>POMOC SPOŁECZNA</t>
  </si>
  <si>
    <t>85202</t>
  </si>
  <si>
    <t>Domy pomocy społecznej</t>
  </si>
  <si>
    <t>4330</t>
  </si>
  <si>
    <t>zakup usług przez jednostki samorządu terytorialnego od innych jednostek samorządu terytorialnego</t>
  </si>
  <si>
    <t>Wspieranie rodziny</t>
  </si>
  <si>
    <t>3110</t>
  </si>
  <si>
    <t>świadczenia społeczne</t>
  </si>
  <si>
    <t>85213</t>
  </si>
  <si>
    <t>4130</t>
  </si>
  <si>
    <t>85214</t>
  </si>
  <si>
    <t>85215</t>
  </si>
  <si>
    <t>Dodatki mieszkaniowe</t>
  </si>
  <si>
    <t>85216</t>
  </si>
  <si>
    <t>Zasiłki stałe</t>
  </si>
  <si>
    <t>Ośrodki pomocy społecznej</t>
  </si>
  <si>
    <t>wynagrodzenie osobowe pracowników</t>
  </si>
  <si>
    <t>85228</t>
  </si>
  <si>
    <t>Usługi opiekuńcze i specjalistyczne usługi opiekuńcze</t>
  </si>
  <si>
    <t>854</t>
  </si>
  <si>
    <t>EDUKACYJNA OPIEKA WYCHOWAWCZA</t>
  </si>
  <si>
    <t>85401</t>
  </si>
  <si>
    <t>Świetlice szkolne</t>
  </si>
  <si>
    <t>85415</t>
  </si>
  <si>
    <t>3240</t>
  </si>
  <si>
    <t>stypendia dla uczniów</t>
  </si>
  <si>
    <t>900</t>
  </si>
  <si>
    <t>GOSPODARKA KOMUNALNA I OCHRONA ŚRODOWISKA</t>
  </si>
  <si>
    <t>90002</t>
  </si>
  <si>
    <t>90003</t>
  </si>
  <si>
    <t>Oczyszczanie miast i wsi</t>
  </si>
  <si>
    <t>90004</t>
  </si>
  <si>
    <t>Utrzymanie zieleni w miastach i gminach</t>
  </si>
  <si>
    <t>90015</t>
  </si>
  <si>
    <t>Oświetlenie ulic, placów i dróg</t>
  </si>
  <si>
    <t>90095</t>
  </si>
  <si>
    <t>921</t>
  </si>
  <si>
    <t>KULTURA I OCHRONA DZIEDZICTWA NARODOWEGO</t>
  </si>
  <si>
    <t>92109</t>
  </si>
  <si>
    <t>Domy i ośrodki kultury, świetlice i kluby</t>
  </si>
  <si>
    <t>2480</t>
  </si>
  <si>
    <t>dotacja podmiotowa z budżetu dla samorządowej instytucji kultury</t>
  </si>
  <si>
    <t>92116</t>
  </si>
  <si>
    <t>Biblioteki</t>
  </si>
  <si>
    <t>92120</t>
  </si>
  <si>
    <t>Ochrona zabytków i opieka nad zabytkami</t>
  </si>
  <si>
    <t>2720</t>
  </si>
  <si>
    <t>92195</t>
  </si>
  <si>
    <t>wydatki osobowe niezaliczone do wynagrodzen</t>
  </si>
  <si>
    <t>926</t>
  </si>
  <si>
    <t xml:space="preserve">KULTURA FIZYCZNA </t>
  </si>
  <si>
    <t>92601</t>
  </si>
  <si>
    <t>Obiekty sportowe</t>
  </si>
  <si>
    <t>92605</t>
  </si>
  <si>
    <t>Zadania w zakresie kultury fizycznej</t>
  </si>
  <si>
    <t>92695</t>
  </si>
  <si>
    <t xml:space="preserve">zakup materiałów i wyposażenia </t>
  </si>
  <si>
    <t xml:space="preserve">zakup usług pozostałych </t>
  </si>
  <si>
    <t>OGÓŁEM</t>
  </si>
  <si>
    <t>80149</t>
  </si>
  <si>
    <t>80150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</si>
  <si>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</si>
  <si>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</si>
  <si>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odsetki od samorządowych papierów wartościowych lub zaciągniętych przez jednostkę samorządu terytorialnego kredytów i pożyczek</t>
  </si>
  <si>
    <t>Stołówki szkolne i przedszkolne</t>
  </si>
  <si>
    <t>wydatki osobowe niezaliczone do wynagrodzeń</t>
  </si>
  <si>
    <t>Wynagrodzenia bezosobowe</t>
  </si>
  <si>
    <t>2800</t>
  </si>
  <si>
    <t>dotacja celowa z budżetu dla pozostałych jednostek zaliczanych do sektora finansów publicznych</t>
  </si>
  <si>
    <t>71012</t>
  </si>
  <si>
    <t>75405</t>
  </si>
  <si>
    <t>2300</t>
  </si>
  <si>
    <t>Wpłaty jednostek na państwowy fundusz celowy</t>
  </si>
  <si>
    <t>Komendy powiatowe Policji</t>
  </si>
  <si>
    <t>6800</t>
  </si>
  <si>
    <t>rezerwy na inwestycje i zakupy inwestycyjne</t>
  </si>
  <si>
    <t>Świadczenia wychowawcze</t>
  </si>
  <si>
    <t>4220</t>
  </si>
  <si>
    <t>85219</t>
  </si>
  <si>
    <t>4590</t>
  </si>
  <si>
    <t>kary i odszkodowania wypłacane na rzecz osób fizycznych</t>
  </si>
  <si>
    <t>4177</t>
  </si>
  <si>
    <t>4179</t>
  </si>
  <si>
    <t>Wydatki bieżące</t>
  </si>
  <si>
    <t>Wydatki majątkowe</t>
  </si>
  <si>
    <t xml:space="preserve">                                   Załącznik nr 2</t>
  </si>
  <si>
    <t>Zakup środków żywności</t>
  </si>
  <si>
    <t>4217</t>
  </si>
  <si>
    <t>4219</t>
  </si>
  <si>
    <t>4307</t>
  </si>
  <si>
    <t>4309</t>
  </si>
  <si>
    <t>85205</t>
  </si>
  <si>
    <t>Zadania w zakresie przeciwdziałania przemocy w rodzinie</t>
  </si>
  <si>
    <t xml:space="preserve">składki na ubezpieczenie zdrowotne </t>
  </si>
  <si>
    <t>85230</t>
  </si>
  <si>
    <t>Pomoc w zakresie dożywiania</t>
  </si>
  <si>
    <t>855</t>
  </si>
  <si>
    <t>Rodzina</t>
  </si>
  <si>
    <t>Świadczenia rodzinne, świadczenia z funduszu alimentacyjnego oraz składki na ubezpieczenie emerytalne i rentowe z ubezpieczenia społecznego</t>
  </si>
  <si>
    <t>90001</t>
  </si>
  <si>
    <t>Zasiłki okresowe, celowe i pomoc w naturze oraz składki na ubezpieczenia emerytalne i rentowe</t>
  </si>
  <si>
    <t>Pomoc materialna dla uczniów o charakterze socjalnym</t>
  </si>
  <si>
    <t>Gospodarka ściekowa i ochrona wód</t>
  </si>
  <si>
    <t>4019</t>
  </si>
  <si>
    <t>4119</t>
  </si>
  <si>
    <t>4129</t>
  </si>
  <si>
    <t>6230</t>
  </si>
  <si>
    <t>4017</t>
  </si>
  <si>
    <t>4117</t>
  </si>
  <si>
    <t>4127</t>
  </si>
  <si>
    <t>4510</t>
  </si>
  <si>
    <t>opłaty na rzecz budżetu państwa</t>
  </si>
  <si>
    <t>75415</t>
  </si>
  <si>
    <t>Zadania ratownictwa górskiego i wodnego</t>
  </si>
  <si>
    <t>75809</t>
  </si>
  <si>
    <t>2889</t>
  </si>
  <si>
    <t>Rozliczenia między jednostkami samorządu terytorialnego</t>
  </si>
  <si>
    <t>Dotacja celowa przekazana jednostce samorządu terytorialnego przez inną jednostkę samorządu terytorialnego będącą instytucją wdrażającą na zadania bieżące realizowane na podstawie porozumień ( umów)</t>
  </si>
  <si>
    <t>6237</t>
  </si>
  <si>
    <t>Pomoc materialna dla uczniów o charakterze motywacyjnym</t>
  </si>
  <si>
    <t>90005</t>
  </si>
  <si>
    <t>Ochrona  powietrza atmosferycznego i klimatu</t>
  </si>
  <si>
    <t>wynagrodzenie bezosobowe</t>
  </si>
  <si>
    <t>wydatki bieżące</t>
  </si>
  <si>
    <t>wydatki majątkowe</t>
  </si>
  <si>
    <t>4920</t>
  </si>
  <si>
    <t>Spłata zobowiązań jednostek samorządu terytorialnego zaliczanych do tytułu dłużnego - kredyty i pożyczki, o którym mowa w art. 72 ust. 1 pkt 2 ustawy</t>
  </si>
  <si>
    <t>75495</t>
  </si>
  <si>
    <t>8040</t>
  </si>
  <si>
    <t>2830</t>
  </si>
  <si>
    <t>3260</t>
  </si>
  <si>
    <t>80153</t>
  </si>
  <si>
    <t>inne formy pomocy dla uczniów</t>
  </si>
  <si>
    <t>90026</t>
  </si>
  <si>
    <t>Pozostałe działania związane z gospodarką odpadami</t>
  </si>
  <si>
    <t>szkolenie pracowników niebędących członkami korpusu służby cywilnej</t>
  </si>
  <si>
    <t>odpisy na Zakładowy Fundusz Świadczeń Socjalnych</t>
  </si>
  <si>
    <t>6010</t>
  </si>
  <si>
    <t>zakup materiałów i wyposażenbia</t>
  </si>
  <si>
    <t>4417</t>
  </si>
  <si>
    <t>4419</t>
  </si>
  <si>
    <t>6209</t>
  </si>
  <si>
    <t>dotacje celowe w ramach programów finansowanych z udziałem środków europejskich oraz środków, o których mowa w art..5 ust.1 pkt 3 oraz ust.3 pkt 5 i 6 ustawy,lub płatności w ramach budżetu środków europejskich, z wyłączeniem wydatków klasyfikowanych w paragrafie 625</t>
  </si>
  <si>
    <t>zakup środków dydaktycznych i książek</t>
  </si>
  <si>
    <t>wydatki na zakup i objęcie akcji i udziałów</t>
  </si>
  <si>
    <t>dotacje celowe z budżetu na finansowanie lub dofinansowanie kosztów realizacji inwestycji i zakupów inwestycyjnych jednostek niezaliczanych do sektora finansów publicznych</t>
  </si>
  <si>
    <t>Zakup środków dydaktycznych i książek</t>
  </si>
  <si>
    <t>dotacja celowa z budżetu na finansowanie lub dofinansowanie  zadań zleconych do  realizacji pozostałym jednostkom niezaliczanym do sektora finansów publicznych</t>
  </si>
  <si>
    <t>dotacje celowe z budżetu na finansowanie lub dofinansowanie prac remontowych i konserwatorskich obiektów zabytkowychprzekazane jednostkom niezaliczanym do sektora finansów publicznych</t>
  </si>
  <si>
    <t>obsługa zobowiązań jednostek samorządu terytorialnego zaliczanych do tytułu dłużnego-kredyty i pożyczki, o których mowa w art.. 72 ust.1 pkt 2 ustawy</t>
  </si>
  <si>
    <t>wpłaty gmin i powiatów na rzecz innych jednostek samorządu terytorialnego oraz związków gmin lub związków powiatowo-gminnych,związków metropolitalnych na dofinansowanie zadań bieżących</t>
  </si>
  <si>
    <t>75056</t>
  </si>
  <si>
    <t>Spis powszechny i inne</t>
  </si>
  <si>
    <t>75212</t>
  </si>
  <si>
    <t>752</t>
  </si>
  <si>
    <t>OBRONA NARODOWA</t>
  </si>
  <si>
    <t>Pozostałe wydatki obronne</t>
  </si>
  <si>
    <t>Jednostki specjalistycznego poradnictwa, mieszkania chronione i ośrodki interwencji kryzysowej</t>
  </si>
  <si>
    <t xml:space="preserve">Pozostała działalność </t>
  </si>
  <si>
    <t>4710</t>
  </si>
  <si>
    <t>6170</t>
  </si>
  <si>
    <t>6067</t>
  </si>
  <si>
    <t>6069</t>
  </si>
  <si>
    <t>8010</t>
  </si>
  <si>
    <t>składki na ubezpieczenie zdrowotne</t>
  </si>
  <si>
    <t>4717</t>
  </si>
  <si>
    <t>4719</t>
  </si>
  <si>
    <t>wydatki na zakupy inwestycyjne jednostek budżetowtch</t>
  </si>
  <si>
    <t>Składki na ubezpieczenie zdrowotne opłacane za osoby pobierające niektóre świadczenia rodzinne oraz za osoby pobierające zasiłki dla opiekunów</t>
  </si>
  <si>
    <t>System opieki nad dziećmi w wieku do lat 3</t>
  </si>
  <si>
    <t>Wpłaty na PPK finansowane przez podmiot zatrudniający</t>
  </si>
  <si>
    <t>Dotacja celowa na pomoc finansową udzielaną między jednostkami samorządu terytorialnego na dofinansowanie własnych zadań inwestycyjnych i zakupów inwestycyjnych</t>
  </si>
  <si>
    <t>Kary i odszkodowania wypłacane na rzecz osób fizycznych</t>
  </si>
  <si>
    <t>Wpłaty jednostek na państwowy fundusz celowy na finansowaniw lub dofinansowanie zadań inwestycyjnych</t>
  </si>
  <si>
    <t>Dotacja celowa z budżetu na finansowanie lub dofinansowanie kosztów realizacji inwestycji i zakupów inwestycyjnych jednostek niezaliczanych do sektora finansów publicznych</t>
  </si>
  <si>
    <t>Rozliczenia z bankami związane z obsługą długu publicznego</t>
  </si>
  <si>
    <t>Wyłączenie z produkcji gruntów rolnych</t>
  </si>
  <si>
    <t>Zapewnienie uczniom prawa do bezpłatnego dostępu do podręczników, materiałów edukacyjnych lub materiałów ćwiczeniowych</t>
  </si>
  <si>
    <t>Wydatki na zakupy inwestycyjne jednostek budżetowych</t>
  </si>
  <si>
    <t>Wydatki inwestycyjne jednostek budżetowych</t>
  </si>
  <si>
    <t xml:space="preserve">składki na Fundusz Pracy oraz Fundusz Solidarnościowy </t>
  </si>
  <si>
    <t xml:space="preserve">składki na Fundusz Pracy oraz FunduszSolidarnościowy </t>
  </si>
  <si>
    <t>składki na Fundusz Pracy oraz  Fundusz Solidarnościowy</t>
  </si>
  <si>
    <t>Zadania z zakresu geodezji i kartografii</t>
  </si>
  <si>
    <t>Obsługa papierów wartościowych, kredytów i pożyczek oraz innych zobowiązań jednostek samorządu terytorialnego zaliczanych do tytułu dłużnego-kredyty i pożyczki</t>
  </si>
  <si>
    <t>Realizacja zadań wymagających stosowania specjalnej organizacji nauki i metod pracy dla dzieci i młodzieży w szkołach podstawowych</t>
  </si>
  <si>
    <t>Składki na ubezpieczenie zdrowotne opłacane za osoby pobierające niektóre świadczenia z pomocy społecznej oraz za osoby uczestniczące w zajęciach w centrum integracji społecznej</t>
  </si>
  <si>
    <t>Gospodarka odpadami komunalnymi</t>
  </si>
  <si>
    <t xml:space="preserve">do Zarządzenia nr 306/21 Wójta Gminy Nowa Ruda </t>
  </si>
  <si>
    <t xml:space="preserve">                          z dnia 18 sierpnia 2021 r.</t>
  </si>
  <si>
    <t xml:space="preserve">          Wykonanie za I półrocze 2021 r.</t>
  </si>
  <si>
    <t>ANALIZA WYKONANIA WYDATKÓW BUDŻETOWYCH ZA I półrocze 2021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</si>
</sst>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#,##0.00_ ;\-#,##0.00\ "/>
  </numFmts>
  <fonts count="21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.5"/>
      <color indexed="8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b/>
      <sz val="8.5"/>
      <color indexed="63"/>
      <name val="Arial"/>
      <family val="2"/>
      <charset val="238"/>
    </font>
    <font>
      <sz val="8.5"/>
      <color indexed="22"/>
      <name val="Arial"/>
      <family val="2"/>
      <charset val="238"/>
    </font>
    <font>
      <b/>
      <sz val="8.5"/>
      <color rgb="FFFF0000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rgb="FFFF0000"/>
      <name val="Arial"/>
      <family val="2"/>
      <charset val="238"/>
    </font>
    <font>
      <b/>
      <sz val="8.5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55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26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auto="1"/>
      </right>
      <top style="thin">
        <color auto="1"/>
      </top>
      <bottom/>
      <diagonal/>
    </border>
    <border>
      <left style="double">
        <color indexed="8"/>
      </left>
      <right style="thin">
        <color auto="1"/>
      </right>
      <top/>
      <bottom/>
      <diagonal/>
    </border>
    <border>
      <left style="double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0" xfId="0" applyFont="1"/>
    <xf numFmtId="0" fontId="2" fillId="0" borderId="1" xfId="0" applyFont="1" applyFill="1" applyBorder="1"/>
    <xf numFmtId="0" fontId="2" fillId="0" borderId="0" xfId="0" applyFont="1" applyFill="1" applyBorder="1"/>
    <xf numFmtId="0" fontId="1" fillId="4" borderId="0" xfId="0" applyFont="1" applyFill="1"/>
    <xf numFmtId="0" fontId="1" fillId="3" borderId="0" xfId="0" applyFont="1" applyFill="1"/>
    <xf numFmtId="0" fontId="3" fillId="0" borderId="0" xfId="0" applyFont="1"/>
    <xf numFmtId="0" fontId="5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0" borderId="1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7" fillId="2" borderId="7" xfId="0" applyNumberFormat="1" applyFont="1" applyFill="1" applyBorder="1"/>
    <xf numFmtId="49" fontId="7" fillId="2" borderId="3" xfId="0" applyNumberFormat="1" applyFont="1" applyFill="1" applyBorder="1"/>
    <xf numFmtId="10" fontId="7" fillId="2" borderId="13" xfId="0" applyNumberFormat="1" applyFont="1" applyFill="1" applyBorder="1"/>
    <xf numFmtId="49" fontId="9" fillId="0" borderId="25" xfId="0" applyNumberFormat="1" applyFont="1" applyFill="1" applyBorder="1"/>
    <xf numFmtId="49" fontId="10" fillId="5" borderId="17" xfId="0" applyNumberFormat="1" applyFont="1" applyFill="1" applyBorder="1"/>
    <xf numFmtId="49" fontId="10" fillId="5" borderId="3" xfId="0" applyNumberFormat="1" applyFont="1" applyFill="1" applyBorder="1"/>
    <xf numFmtId="10" fontId="11" fillId="5" borderId="13" xfId="0" applyNumberFormat="1" applyFont="1" applyFill="1" applyBorder="1"/>
    <xf numFmtId="49" fontId="9" fillId="0" borderId="26" xfId="0" applyNumberFormat="1" applyFont="1" applyFill="1" applyBorder="1"/>
    <xf numFmtId="49" fontId="9" fillId="0" borderId="3" xfId="0" applyNumberFormat="1" applyFont="1" applyFill="1" applyBorder="1" applyAlignment="1">
      <alignment wrapText="1"/>
    </xf>
    <xf numFmtId="49" fontId="7" fillId="0" borderId="17" xfId="0" applyNumberFormat="1" applyFont="1" applyFill="1" applyBorder="1"/>
    <xf numFmtId="49" fontId="9" fillId="0" borderId="3" xfId="0" applyNumberFormat="1" applyFont="1" applyFill="1" applyBorder="1"/>
    <xf numFmtId="10" fontId="9" fillId="0" borderId="13" xfId="0" applyNumberFormat="1" applyFont="1" applyFill="1" applyBorder="1"/>
    <xf numFmtId="49" fontId="7" fillId="5" borderId="19" xfId="0" applyNumberFormat="1" applyFont="1" applyFill="1" applyBorder="1"/>
    <xf numFmtId="49" fontId="7" fillId="5" borderId="3" xfId="0" applyNumberFormat="1" applyFont="1" applyFill="1" applyBorder="1"/>
    <xf numFmtId="49" fontId="7" fillId="5" borderId="3" xfId="0" applyNumberFormat="1" applyFont="1" applyFill="1" applyBorder="1" applyAlignment="1">
      <alignment wrapText="1"/>
    </xf>
    <xf numFmtId="10" fontId="7" fillId="5" borderId="13" xfId="0" applyNumberFormat="1" applyFont="1" applyFill="1" applyBorder="1"/>
    <xf numFmtId="49" fontId="9" fillId="0" borderId="17" xfId="0" applyNumberFormat="1" applyFont="1" applyFill="1" applyBorder="1"/>
    <xf numFmtId="49" fontId="7" fillId="5" borderId="20" xfId="0" applyNumberFormat="1" applyFont="1" applyFill="1" applyBorder="1"/>
    <xf numFmtId="10" fontId="11" fillId="0" borderId="13" xfId="0" applyNumberFormat="1" applyFont="1" applyBorder="1"/>
    <xf numFmtId="49" fontId="7" fillId="5" borderId="17" xfId="0" applyNumberFormat="1" applyFont="1" applyFill="1" applyBorder="1"/>
    <xf numFmtId="49" fontId="9" fillId="5" borderId="3" xfId="0" applyNumberFormat="1" applyFont="1" applyFill="1" applyBorder="1"/>
    <xf numFmtId="0" fontId="7" fillId="5" borderId="3" xfId="0" applyFont="1" applyFill="1" applyBorder="1" applyAlignment="1">
      <alignment wrapText="1"/>
    </xf>
    <xf numFmtId="10" fontId="10" fillId="5" borderId="13" xfId="0" applyNumberFormat="1" applyFont="1" applyFill="1" applyBorder="1"/>
    <xf numFmtId="49" fontId="9" fillId="0" borderId="21" xfId="0" applyNumberFormat="1" applyFont="1" applyFill="1" applyBorder="1"/>
    <xf numFmtId="49" fontId="9" fillId="0" borderId="22" xfId="0" applyNumberFormat="1" applyFont="1" applyFill="1" applyBorder="1"/>
    <xf numFmtId="49" fontId="9" fillId="0" borderId="27" xfId="0" applyNumberFormat="1" applyFont="1" applyFill="1" applyBorder="1"/>
    <xf numFmtId="49" fontId="9" fillId="0" borderId="23" xfId="0" applyNumberFormat="1" applyFont="1" applyFill="1" applyBorder="1"/>
    <xf numFmtId="49" fontId="9" fillId="0" borderId="7" xfId="0" applyNumberFormat="1" applyFont="1" applyFill="1" applyBorder="1"/>
    <xf numFmtId="49" fontId="9" fillId="0" borderId="18" xfId="0" applyNumberFormat="1" applyFont="1" applyFill="1" applyBorder="1"/>
    <xf numFmtId="49" fontId="7" fillId="3" borderId="9" xfId="0" applyNumberFormat="1" applyFont="1" applyFill="1" applyBorder="1"/>
    <xf numFmtId="49" fontId="9" fillId="3" borderId="3" xfId="0" applyNumberFormat="1" applyFont="1" applyFill="1" applyBorder="1"/>
    <xf numFmtId="49" fontId="7" fillId="3" borderId="3" xfId="0" applyNumberFormat="1" applyFont="1" applyFill="1" applyBorder="1" applyAlignment="1">
      <alignment wrapText="1"/>
    </xf>
    <xf numFmtId="49" fontId="7" fillId="4" borderId="7" xfId="0" applyNumberFormat="1" applyFont="1" applyFill="1" applyBorder="1"/>
    <xf numFmtId="49" fontId="7" fillId="7" borderId="3" xfId="0" applyNumberFormat="1" applyFont="1" applyFill="1" applyBorder="1"/>
    <xf numFmtId="49" fontId="9" fillId="4" borderId="3" xfId="0" applyNumberFormat="1" applyFont="1" applyFill="1" applyBorder="1"/>
    <xf numFmtId="10" fontId="9" fillId="0" borderId="13" xfId="0" applyNumberFormat="1" applyFont="1" applyFill="1" applyBorder="1" applyAlignment="1">
      <alignment horizontal="right"/>
    </xf>
    <xf numFmtId="49" fontId="9" fillId="0" borderId="8" xfId="0" applyNumberFormat="1" applyFont="1" applyFill="1" applyBorder="1"/>
    <xf numFmtId="49" fontId="9" fillId="0" borderId="5" xfId="0" applyNumberFormat="1" applyFont="1" applyFill="1" applyBorder="1"/>
    <xf numFmtId="49" fontId="9" fillId="0" borderId="24" xfId="0" applyNumberFormat="1" applyFont="1" applyFill="1" applyBorder="1"/>
    <xf numFmtId="49" fontId="7" fillId="0" borderId="8" xfId="0" applyNumberFormat="1" applyFont="1" applyFill="1" applyBorder="1"/>
    <xf numFmtId="49" fontId="9" fillId="0" borderId="2" xfId="0" applyNumberFormat="1" applyFont="1" applyFill="1" applyBorder="1"/>
    <xf numFmtId="49" fontId="7" fillId="2" borderId="9" xfId="0" applyNumberFormat="1" applyFont="1" applyFill="1" applyBorder="1"/>
    <xf numFmtId="49" fontId="7" fillId="0" borderId="5" xfId="0" applyNumberFormat="1" applyFont="1" applyFill="1" applyBorder="1"/>
    <xf numFmtId="49" fontId="7" fillId="0" borderId="2" xfId="0" applyNumberFormat="1" applyFont="1" applyFill="1" applyBorder="1"/>
    <xf numFmtId="0" fontId="9" fillId="0" borderId="2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10" fontId="9" fillId="0" borderId="13" xfId="0" applyNumberFormat="1" applyFont="1" applyFill="1" applyBorder="1" applyAlignment="1"/>
    <xf numFmtId="0" fontId="9" fillId="0" borderId="3" xfId="0" applyFont="1" applyFill="1" applyBorder="1" applyAlignment="1">
      <alignment wrapText="1"/>
    </xf>
    <xf numFmtId="49" fontId="7" fillId="8" borderId="5" xfId="0" applyNumberFormat="1" applyFont="1" applyFill="1" applyBorder="1"/>
    <xf numFmtId="49" fontId="9" fillId="8" borderId="3" xfId="0" applyNumberFormat="1" applyFont="1" applyFill="1" applyBorder="1"/>
    <xf numFmtId="0" fontId="11" fillId="0" borderId="8" xfId="0" applyFont="1" applyBorder="1"/>
    <xf numFmtId="0" fontId="11" fillId="0" borderId="24" xfId="0" applyFont="1" applyBorder="1"/>
    <xf numFmtId="0" fontId="11" fillId="0" borderId="7" xfId="0" applyFont="1" applyBorder="1"/>
    <xf numFmtId="0" fontId="11" fillId="0" borderId="3" xfId="0" applyFont="1" applyBorder="1"/>
    <xf numFmtId="0" fontId="10" fillId="5" borderId="3" xfId="0" applyFont="1" applyFill="1" applyBorder="1" applyAlignment="1">
      <alignment horizontal="left"/>
    </xf>
    <xf numFmtId="0" fontId="11" fillId="0" borderId="5" xfId="0" applyFont="1" applyBorder="1"/>
    <xf numFmtId="0" fontId="11" fillId="0" borderId="2" xfId="0" applyFont="1" applyBorder="1"/>
    <xf numFmtId="49" fontId="10" fillId="2" borderId="3" xfId="0" applyNumberFormat="1" applyFont="1" applyFill="1" applyBorder="1"/>
    <xf numFmtId="49" fontId="7" fillId="6" borderId="3" xfId="0" applyNumberFormat="1" applyFont="1" applyFill="1" applyBorder="1"/>
    <xf numFmtId="10" fontId="7" fillId="5" borderId="13" xfId="0" applyNumberFormat="1" applyFont="1" applyFill="1" applyBorder="1" applyAlignment="1"/>
    <xf numFmtId="0" fontId="9" fillId="0" borderId="3" xfId="0" applyFont="1" applyFill="1" applyBorder="1"/>
    <xf numFmtId="49" fontId="9" fillId="0" borderId="3" xfId="0" applyNumberFormat="1" applyFont="1" applyFill="1" applyBorder="1" applyAlignment="1">
      <alignment horizontal="left"/>
    </xf>
    <xf numFmtId="0" fontId="10" fillId="5" borderId="3" xfId="0" applyFont="1" applyFill="1" applyBorder="1" applyAlignment="1">
      <alignment wrapText="1"/>
    </xf>
    <xf numFmtId="10" fontId="9" fillId="8" borderId="13" xfId="0" applyNumberFormat="1" applyFont="1" applyFill="1" applyBorder="1"/>
    <xf numFmtId="49" fontId="7" fillId="6" borderId="3" xfId="0" applyNumberFormat="1" applyFont="1" applyFill="1" applyBorder="1" applyAlignment="1">
      <alignment wrapText="1"/>
    </xf>
    <xf numFmtId="10" fontId="7" fillId="6" borderId="13" xfId="0" applyNumberFormat="1" applyFont="1" applyFill="1" applyBorder="1"/>
    <xf numFmtId="49" fontId="7" fillId="2" borderId="3" xfId="0" applyNumberFormat="1" applyFont="1" applyFill="1" applyBorder="1" applyAlignment="1">
      <alignment wrapText="1"/>
    </xf>
    <xf numFmtId="49" fontId="7" fillId="0" borderId="7" xfId="0" applyNumberFormat="1" applyFont="1" applyFill="1" applyBorder="1"/>
    <xf numFmtId="49" fontId="7" fillId="0" borderId="3" xfId="0" applyNumberFormat="1" applyFont="1" applyFill="1" applyBorder="1"/>
    <xf numFmtId="49" fontId="7" fillId="0" borderId="24" xfId="0" applyNumberFormat="1" applyFont="1" applyFill="1" applyBorder="1"/>
    <xf numFmtId="0" fontId="7" fillId="5" borderId="3" xfId="0" applyFont="1" applyFill="1" applyBorder="1"/>
    <xf numFmtId="10" fontId="11" fillId="0" borderId="13" xfId="0" applyNumberFormat="1" applyFont="1" applyFill="1" applyBorder="1"/>
    <xf numFmtId="0" fontId="11" fillId="5" borderId="3" xfId="0" applyFont="1" applyFill="1" applyBorder="1"/>
    <xf numFmtId="0" fontId="7" fillId="5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49" fontId="7" fillId="5" borderId="3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left"/>
    </xf>
    <xf numFmtId="49" fontId="9" fillId="0" borderId="24" xfId="0" applyNumberFormat="1" applyFont="1" applyFill="1" applyBorder="1" applyAlignment="1">
      <alignment horizontal="left"/>
    </xf>
    <xf numFmtId="49" fontId="7" fillId="5" borderId="24" xfId="0" applyNumberFormat="1" applyFont="1" applyFill="1" applyBorder="1" applyAlignment="1">
      <alignment horizontal="left"/>
    </xf>
    <xf numFmtId="49" fontId="7" fillId="8" borderId="2" xfId="0" applyNumberFormat="1" applyFont="1" applyFill="1" applyBorder="1" applyAlignment="1">
      <alignment horizontal="left"/>
    </xf>
    <xf numFmtId="0" fontId="9" fillId="8" borderId="3" xfId="0" applyFont="1" applyFill="1" applyBorder="1" applyAlignment="1">
      <alignment horizontal="left"/>
    </xf>
    <xf numFmtId="49" fontId="7" fillId="8" borderId="2" xfId="0" applyNumberFormat="1" applyFont="1" applyFill="1" applyBorder="1"/>
    <xf numFmtId="0" fontId="11" fillId="0" borderId="0" xfId="0" applyFont="1"/>
    <xf numFmtId="49" fontId="7" fillId="2" borderId="3" xfId="0" applyNumberFormat="1" applyFont="1" applyFill="1" applyBorder="1" applyAlignment="1">
      <alignment horizontal="left"/>
    </xf>
    <xf numFmtId="10" fontId="10" fillId="3" borderId="13" xfId="0" applyNumberFormat="1" applyFont="1" applyFill="1" applyBorder="1" applyAlignment="1">
      <alignment horizontal="right"/>
    </xf>
    <xf numFmtId="10" fontId="7" fillId="5" borderId="13" xfId="0" applyNumberFormat="1" applyFont="1" applyFill="1" applyBorder="1" applyAlignment="1">
      <alignment horizontal="right"/>
    </xf>
    <xf numFmtId="49" fontId="7" fillId="5" borderId="9" xfId="0" applyNumberFormat="1" applyFont="1" applyFill="1" applyBorder="1"/>
    <xf numFmtId="0" fontId="10" fillId="5" borderId="3" xfId="0" applyFont="1" applyFill="1" applyBorder="1"/>
    <xf numFmtId="10" fontId="9" fillId="8" borderId="13" xfId="0" applyNumberFormat="1" applyFont="1" applyFill="1" applyBorder="1" applyAlignment="1">
      <alignment horizontal="right"/>
    </xf>
    <xf numFmtId="49" fontId="7" fillId="8" borderId="8" xfId="0" applyNumberFormat="1" applyFont="1" applyFill="1" applyBorder="1"/>
    <xf numFmtId="0" fontId="11" fillId="8" borderId="0" xfId="0" applyFont="1" applyFill="1"/>
    <xf numFmtId="0" fontId="11" fillId="0" borderId="0" xfId="0" applyFont="1" applyBorder="1"/>
    <xf numFmtId="49" fontId="7" fillId="9" borderId="7" xfId="0" applyNumberFormat="1" applyFont="1" applyFill="1" applyBorder="1"/>
    <xf numFmtId="49" fontId="7" fillId="9" borderId="8" xfId="0" applyNumberFormat="1" applyFont="1" applyFill="1" applyBorder="1"/>
    <xf numFmtId="49" fontId="7" fillId="9" borderId="3" xfId="0" applyNumberFormat="1" applyFont="1" applyFill="1" applyBorder="1"/>
    <xf numFmtId="49" fontId="9" fillId="9" borderId="3" xfId="0" applyNumberFormat="1" applyFont="1" applyFill="1" applyBorder="1"/>
    <xf numFmtId="49" fontId="11" fillId="8" borderId="3" xfId="0" applyNumberFormat="1" applyFont="1" applyFill="1" applyBorder="1"/>
    <xf numFmtId="10" fontId="11" fillId="8" borderId="13" xfId="0" applyNumberFormat="1" applyFont="1" applyFill="1" applyBorder="1"/>
    <xf numFmtId="49" fontId="11" fillId="0" borderId="8" xfId="0" applyNumberFormat="1" applyFont="1" applyFill="1" applyBorder="1"/>
    <xf numFmtId="49" fontId="10" fillId="8" borderId="24" xfId="0" applyNumberFormat="1" applyFont="1" applyFill="1" applyBorder="1"/>
    <xf numFmtId="164" fontId="9" fillId="8" borderId="3" xfId="0" applyNumberFormat="1" applyFont="1" applyFill="1" applyBorder="1" applyAlignment="1">
      <alignment wrapText="1"/>
    </xf>
    <xf numFmtId="49" fontId="10" fillId="5" borderId="24" xfId="0" applyNumberFormat="1" applyFont="1" applyFill="1" applyBorder="1"/>
    <xf numFmtId="49" fontId="11" fillId="5" borderId="3" xfId="0" applyNumberFormat="1" applyFont="1" applyFill="1" applyBorder="1"/>
    <xf numFmtId="49" fontId="7" fillId="9" borderId="29" xfId="0" applyNumberFormat="1" applyFont="1" applyFill="1" applyBorder="1"/>
    <xf numFmtId="49" fontId="7" fillId="9" borderId="28" xfId="0" applyNumberFormat="1" applyFont="1" applyFill="1" applyBorder="1"/>
    <xf numFmtId="49" fontId="9" fillId="9" borderId="3" xfId="0" applyNumberFormat="1" applyFont="1" applyFill="1" applyBorder="1" applyAlignment="1">
      <alignment wrapText="1"/>
    </xf>
    <xf numFmtId="10" fontId="9" fillId="9" borderId="13" xfId="0" applyNumberFormat="1" applyFont="1" applyFill="1" applyBorder="1"/>
    <xf numFmtId="0" fontId="11" fillId="8" borderId="0" xfId="0" applyFont="1" applyFill="1" applyBorder="1"/>
    <xf numFmtId="0" fontId="15" fillId="0" borderId="7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49" fontId="9" fillId="0" borderId="28" xfId="0" applyNumberFormat="1" applyFont="1" applyFill="1" applyBorder="1"/>
    <xf numFmtId="49" fontId="7" fillId="8" borderId="5" xfId="0" applyNumberFormat="1" applyFont="1" applyFill="1" applyBorder="1" applyAlignment="1">
      <alignment horizontal="left"/>
    </xf>
    <xf numFmtId="0" fontId="9" fillId="8" borderId="17" xfId="0" applyFont="1" applyFill="1" applyBorder="1" applyAlignment="1">
      <alignment horizontal="left"/>
    </xf>
    <xf numFmtId="49" fontId="9" fillId="0" borderId="0" xfId="0" applyNumberFormat="1" applyFont="1" applyFill="1" applyBorder="1"/>
    <xf numFmtId="49" fontId="9" fillId="8" borderId="2" xfId="0" applyNumberFormat="1" applyFont="1" applyFill="1" applyBorder="1"/>
    <xf numFmtId="49" fontId="12" fillId="2" borderId="7" xfId="0" applyNumberFormat="1" applyFont="1" applyFill="1" applyBorder="1"/>
    <xf numFmtId="49" fontId="13" fillId="2" borderId="5" xfId="0" applyNumberFormat="1" applyFont="1" applyFill="1" applyBorder="1"/>
    <xf numFmtId="49" fontId="7" fillId="2" borderId="5" xfId="0" applyNumberFormat="1" applyFont="1" applyFill="1" applyBorder="1"/>
    <xf numFmtId="4" fontId="7" fillId="2" borderId="5" xfId="0" applyNumberFormat="1" applyFont="1" applyFill="1" applyBorder="1"/>
    <xf numFmtId="49" fontId="7" fillId="0" borderId="36" xfId="0" applyNumberFormat="1" applyFont="1" applyFill="1" applyBorder="1"/>
    <xf numFmtId="49" fontId="9" fillId="0" borderId="36" xfId="0" applyNumberFormat="1" applyFont="1" applyFill="1" applyBorder="1"/>
    <xf numFmtId="10" fontId="9" fillId="8" borderId="40" xfId="0" applyNumberFormat="1" applyFont="1" applyFill="1" applyBorder="1"/>
    <xf numFmtId="49" fontId="9" fillId="8" borderId="3" xfId="0" applyNumberFormat="1" applyFont="1" applyFill="1" applyBorder="1" applyAlignment="1">
      <alignment wrapText="1"/>
    </xf>
    <xf numFmtId="49" fontId="7" fillId="5" borderId="5" xfId="0" applyNumberFormat="1" applyFont="1" applyFill="1" applyBorder="1"/>
    <xf numFmtId="49" fontId="9" fillId="5" borderId="24" xfId="0" applyNumberFormat="1" applyFont="1" applyFill="1" applyBorder="1"/>
    <xf numFmtId="49" fontId="7" fillId="7" borderId="5" xfId="0" applyNumberFormat="1" applyFont="1" applyFill="1" applyBorder="1"/>
    <xf numFmtId="49" fontId="7" fillId="4" borderId="28" xfId="0" applyNumberFormat="1" applyFont="1" applyFill="1" applyBorder="1"/>
    <xf numFmtId="49" fontId="9" fillId="4" borderId="17" xfId="0" applyNumberFormat="1" applyFont="1" applyFill="1" applyBorder="1"/>
    <xf numFmtId="49" fontId="7" fillId="4" borderId="41" xfId="0" applyNumberFormat="1" applyFont="1" applyFill="1" applyBorder="1"/>
    <xf numFmtId="49" fontId="17" fillId="0" borderId="3" xfId="0" applyNumberFormat="1" applyFont="1" applyFill="1" applyBorder="1"/>
    <xf numFmtId="49" fontId="19" fillId="5" borderId="3" xfId="0" applyNumberFormat="1" applyFont="1" applyFill="1" applyBorder="1"/>
    <xf numFmtId="4" fontId="19" fillId="5" borderId="3" xfId="0" applyNumberFormat="1" applyFont="1" applyFill="1" applyBorder="1"/>
    <xf numFmtId="10" fontId="19" fillId="5" borderId="13" xfId="0" applyNumberFormat="1" applyFont="1" applyFill="1" applyBorder="1"/>
    <xf numFmtId="49" fontId="19" fillId="8" borderId="2" xfId="0" applyNumberFormat="1" applyFont="1" applyFill="1" applyBorder="1"/>
    <xf numFmtId="49" fontId="17" fillId="8" borderId="3" xfId="0" applyNumberFormat="1" applyFont="1" applyFill="1" applyBorder="1"/>
    <xf numFmtId="4" fontId="17" fillId="8" borderId="3" xfId="0" applyNumberFormat="1" applyFont="1" applyFill="1" applyBorder="1"/>
    <xf numFmtId="0" fontId="18" fillId="0" borderId="7" xfId="0" applyFont="1" applyBorder="1"/>
    <xf numFmtId="49" fontId="18" fillId="0" borderId="8" xfId="0" applyNumberFormat="1" applyFont="1" applyFill="1" applyBorder="1"/>
    <xf numFmtId="0" fontId="18" fillId="0" borderId="2" xfId="0" applyFont="1" applyBorder="1"/>
    <xf numFmtId="49" fontId="14" fillId="0" borderId="2" xfId="0" applyNumberFormat="1" applyFont="1" applyFill="1" applyBorder="1"/>
    <xf numFmtId="49" fontId="19" fillId="2" borderId="9" xfId="0" applyNumberFormat="1" applyFont="1" applyFill="1" applyBorder="1"/>
    <xf numFmtId="49" fontId="17" fillId="2" borderId="3" xfId="0" applyNumberFormat="1" applyFont="1" applyFill="1" applyBorder="1" applyAlignment="1">
      <alignment horizontal="left"/>
    </xf>
    <xf numFmtId="49" fontId="19" fillId="2" borderId="3" xfId="0" applyNumberFormat="1" applyFont="1" applyFill="1" applyBorder="1"/>
    <xf numFmtId="4" fontId="19" fillId="2" borderId="3" xfId="0" applyNumberFormat="1" applyFont="1" applyFill="1" applyBorder="1"/>
    <xf numFmtId="10" fontId="19" fillId="2" borderId="13" xfId="0" applyNumberFormat="1" applyFont="1" applyFill="1" applyBorder="1"/>
    <xf numFmtId="0" fontId="20" fillId="0" borderId="0" xfId="0" applyFont="1"/>
    <xf numFmtId="0" fontId="17" fillId="0" borderId="7" xfId="0" applyFont="1" applyBorder="1"/>
    <xf numFmtId="49" fontId="17" fillId="5" borderId="3" xfId="0" applyNumberFormat="1" applyFont="1" applyFill="1" applyBorder="1" applyAlignment="1">
      <alignment horizontal="left"/>
    </xf>
    <xf numFmtId="49" fontId="19" fillId="7" borderId="3" xfId="0" applyNumberFormat="1" applyFont="1" applyFill="1" applyBorder="1"/>
    <xf numFmtId="49" fontId="17" fillId="0" borderId="8" xfId="0" applyNumberFormat="1" applyFont="1" applyFill="1" applyBorder="1"/>
    <xf numFmtId="0" fontId="17" fillId="0" borderId="2" xfId="0" applyFont="1" applyBorder="1"/>
    <xf numFmtId="49" fontId="17" fillId="0" borderId="3" xfId="0" applyNumberFormat="1" applyFont="1" applyFill="1" applyBorder="1" applyAlignment="1">
      <alignment horizontal="left"/>
    </xf>
    <xf numFmtId="4" fontId="17" fillId="0" borderId="3" xfId="0" applyNumberFormat="1" applyFont="1" applyFill="1" applyBorder="1"/>
    <xf numFmtId="10" fontId="17" fillId="0" borderId="13" xfId="0" applyNumberFormat="1" applyFont="1" applyFill="1" applyBorder="1" applyAlignment="1"/>
    <xf numFmtId="49" fontId="19" fillId="5" borderId="3" xfId="0" applyNumberFormat="1" applyFont="1" applyFill="1" applyBorder="1" applyAlignment="1">
      <alignment horizontal="left"/>
    </xf>
    <xf numFmtId="10" fontId="19" fillId="5" borderId="13" xfId="0" applyNumberFormat="1" applyFont="1" applyFill="1" applyBorder="1" applyAlignment="1"/>
    <xf numFmtId="0" fontId="17" fillId="0" borderId="5" xfId="0" applyFont="1" applyBorder="1"/>
    <xf numFmtId="49" fontId="17" fillId="0" borderId="3" xfId="0" applyNumberFormat="1" applyFont="1" applyFill="1" applyBorder="1" applyAlignment="1">
      <alignment wrapText="1"/>
    </xf>
    <xf numFmtId="49" fontId="19" fillId="0" borderId="2" xfId="0" applyNumberFormat="1" applyFont="1" applyFill="1" applyBorder="1"/>
    <xf numFmtId="0" fontId="17" fillId="0" borderId="8" xfId="0" applyFont="1" applyBorder="1"/>
    <xf numFmtId="49" fontId="17" fillId="8" borderId="3" xfId="0" applyNumberFormat="1" applyFont="1" applyFill="1" applyBorder="1" applyAlignment="1">
      <alignment horizontal="left"/>
    </xf>
    <xf numFmtId="49" fontId="17" fillId="10" borderId="3" xfId="0" applyNumberFormat="1" applyFont="1" applyFill="1" applyBorder="1"/>
    <xf numFmtId="10" fontId="17" fillId="9" borderId="13" xfId="0" applyNumberFormat="1" applyFont="1" applyFill="1" applyBorder="1"/>
    <xf numFmtId="0" fontId="18" fillId="0" borderId="8" xfId="0" applyFont="1" applyBorder="1"/>
    <xf numFmtId="49" fontId="18" fillId="5" borderId="3" xfId="0" applyNumberFormat="1" applyFont="1" applyFill="1" applyBorder="1"/>
    <xf numFmtId="49" fontId="14" fillId="0" borderId="8" xfId="0" applyNumberFormat="1" applyFont="1" applyFill="1" applyBorder="1"/>
    <xf numFmtId="10" fontId="19" fillId="3" borderId="13" xfId="0" applyNumberFormat="1" applyFont="1" applyFill="1" applyBorder="1" applyAlignment="1">
      <alignment horizontal="right"/>
    </xf>
    <xf numFmtId="0" fontId="17" fillId="0" borderId="0" xfId="0" applyFont="1"/>
    <xf numFmtId="49" fontId="17" fillId="0" borderId="3" xfId="0" applyNumberFormat="1" applyFont="1" applyFill="1" applyBorder="1" applyAlignment="1">
      <alignment vertical="top" wrapText="1"/>
    </xf>
    <xf numFmtId="10" fontId="17" fillId="0" borderId="13" xfId="0" applyNumberFormat="1" applyFont="1" applyFill="1" applyBorder="1"/>
    <xf numFmtId="49" fontId="19" fillId="5" borderId="3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left"/>
    </xf>
    <xf numFmtId="0" fontId="17" fillId="0" borderId="3" xfId="0" applyFont="1" applyFill="1" applyBorder="1" applyAlignment="1">
      <alignment wrapText="1"/>
    </xf>
    <xf numFmtId="49" fontId="19" fillId="5" borderId="3" xfId="0" applyNumberFormat="1" applyFont="1" applyFill="1" applyBorder="1" applyAlignment="1">
      <alignment wrapText="1"/>
    </xf>
    <xf numFmtId="49" fontId="19" fillId="0" borderId="24" xfId="0" applyNumberFormat="1" applyFont="1" applyFill="1" applyBorder="1"/>
    <xf numFmtId="49" fontId="19" fillId="5" borderId="24" xfId="0" applyNumberFormat="1" applyFont="1" applyFill="1" applyBorder="1"/>
    <xf numFmtId="49" fontId="17" fillId="5" borderId="3" xfId="0" applyNumberFormat="1" applyFont="1" applyFill="1" applyBorder="1"/>
    <xf numFmtId="49" fontId="19" fillId="0" borderId="5" xfId="0" applyNumberFormat="1" applyFont="1" applyFill="1" applyBorder="1"/>
    <xf numFmtId="0" fontId="17" fillId="0" borderId="3" xfId="0" applyFont="1" applyFill="1" applyBorder="1" applyAlignment="1">
      <alignment horizontal="left"/>
    </xf>
    <xf numFmtId="0" fontId="17" fillId="0" borderId="3" xfId="0" applyFont="1" applyFill="1" applyBorder="1"/>
    <xf numFmtId="10" fontId="19" fillId="5" borderId="13" xfId="0" applyNumberFormat="1" applyFont="1" applyFill="1" applyBorder="1" applyAlignment="1">
      <alignment horizontal="right"/>
    </xf>
    <xf numFmtId="10" fontId="17" fillId="0" borderId="13" xfId="0" applyNumberFormat="1" applyFont="1" applyFill="1" applyBorder="1" applyAlignment="1">
      <alignment horizontal="right"/>
    </xf>
    <xf numFmtId="49" fontId="17" fillId="8" borderId="3" xfId="0" applyNumberFormat="1" applyFont="1" applyFill="1" applyBorder="1" applyAlignment="1">
      <alignment wrapText="1"/>
    </xf>
    <xf numFmtId="10" fontId="17" fillId="8" borderId="13" xfId="0" applyNumberFormat="1" applyFont="1" applyFill="1" applyBorder="1" applyAlignment="1">
      <alignment horizontal="right"/>
    </xf>
    <xf numFmtId="49" fontId="17" fillId="2" borderId="3" xfId="0" applyNumberFormat="1" applyFont="1" applyFill="1" applyBorder="1"/>
    <xf numFmtId="49" fontId="19" fillId="2" borderId="3" xfId="0" applyNumberFormat="1" applyFont="1" applyFill="1" applyBorder="1" applyAlignment="1">
      <alignment wrapText="1"/>
    </xf>
    <xf numFmtId="49" fontId="17" fillId="7" borderId="3" xfId="0" applyNumberFormat="1" applyFont="1" applyFill="1" applyBorder="1"/>
    <xf numFmtId="49" fontId="19" fillId="7" borderId="3" xfId="0" applyNumberFormat="1" applyFont="1" applyFill="1" applyBorder="1" applyAlignment="1">
      <alignment wrapText="1"/>
    </xf>
    <xf numFmtId="49" fontId="19" fillId="4" borderId="8" xfId="0" applyNumberFormat="1" applyFont="1" applyFill="1" applyBorder="1"/>
    <xf numFmtId="49" fontId="19" fillId="0" borderId="8" xfId="0" applyNumberFormat="1" applyFont="1" applyFill="1" applyBorder="1"/>
    <xf numFmtId="49" fontId="17" fillId="0" borderId="2" xfId="0" applyNumberFormat="1" applyFont="1" applyFill="1" applyBorder="1"/>
    <xf numFmtId="49" fontId="17" fillId="0" borderId="24" xfId="0" applyNumberFormat="1" applyFont="1" applyFill="1" applyBorder="1"/>
    <xf numFmtId="49" fontId="9" fillId="0" borderId="3" xfId="0" applyNumberFormat="1" applyFont="1" applyFill="1" applyBorder="1" applyAlignment="1"/>
    <xf numFmtId="49" fontId="17" fillId="9" borderId="3" xfId="0" applyNumberFormat="1" applyFont="1" applyFill="1" applyBorder="1"/>
    <xf numFmtId="49" fontId="10" fillId="8" borderId="17" xfId="0" applyNumberFormat="1" applyFont="1" applyFill="1" applyBorder="1"/>
    <xf numFmtId="49" fontId="9" fillId="6" borderId="3" xfId="0" applyNumberFormat="1" applyFont="1" applyFill="1" applyBorder="1"/>
    <xf numFmtId="10" fontId="9" fillId="5" borderId="13" xfId="0" applyNumberFormat="1" applyFont="1" applyFill="1" applyBorder="1"/>
    <xf numFmtId="10" fontId="7" fillId="6" borderId="13" xfId="0" applyNumberFormat="1" applyFont="1" applyFill="1" applyBorder="1" applyAlignment="1"/>
    <xf numFmtId="0" fontId="10" fillId="5" borderId="0" xfId="0" applyFont="1" applyFill="1" applyAlignment="1">
      <alignment wrapText="1"/>
    </xf>
    <xf numFmtId="10" fontId="9" fillId="0" borderId="13" xfId="0" applyNumberFormat="1" applyFont="1" applyFill="1" applyBorder="1" applyAlignment="1">
      <alignment wrapText="1"/>
    </xf>
    <xf numFmtId="49" fontId="7" fillId="8" borderId="2" xfId="0" applyNumberFormat="1" applyFont="1" applyFill="1" applyBorder="1" applyAlignment="1">
      <alignment horizontal="center"/>
    </xf>
    <xf numFmtId="0" fontId="9" fillId="8" borderId="3" xfId="0" applyFont="1" applyFill="1" applyBorder="1" applyAlignment="1">
      <alignment wrapText="1"/>
    </xf>
    <xf numFmtId="0" fontId="10" fillId="8" borderId="0" xfId="0" applyFont="1" applyFill="1" applyBorder="1" applyAlignment="1">
      <alignment horizontal="left"/>
    </xf>
    <xf numFmtId="0" fontId="10" fillId="5" borderId="42" xfId="0" applyFont="1" applyFill="1" applyBorder="1"/>
    <xf numFmtId="0" fontId="17" fillId="8" borderId="3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1" fillId="0" borderId="0" xfId="0" applyFont="1" applyAlignment="1">
      <alignment wrapText="1"/>
    </xf>
    <xf numFmtId="49" fontId="17" fillId="0" borderId="3" xfId="0" applyNumberFormat="1" applyFont="1" applyFill="1" applyBorder="1" applyAlignment="1">
      <alignment horizontal="left" wrapText="1"/>
    </xf>
    <xf numFmtId="4" fontId="19" fillId="8" borderId="3" xfId="0" applyNumberFormat="1" applyFont="1" applyFill="1" applyBorder="1"/>
    <xf numFmtId="4" fontId="19" fillId="5" borderId="3" xfId="0" applyNumberFormat="1" applyFont="1" applyFill="1" applyBorder="1" applyAlignment="1">
      <alignment horizontal="right"/>
    </xf>
    <xf numFmtId="4" fontId="19" fillId="3" borderId="3" xfId="0" applyNumberFormat="1" applyFont="1" applyFill="1" applyBorder="1"/>
    <xf numFmtId="4" fontId="19" fillId="7" borderId="3" xfId="0" applyNumberFormat="1" applyFont="1" applyFill="1" applyBorder="1"/>
    <xf numFmtId="4" fontId="17" fillId="4" borderId="3" xfId="0" applyNumberFormat="1" applyFont="1" applyFill="1" applyBorder="1"/>
    <xf numFmtId="4" fontId="19" fillId="4" borderId="3" xfId="0" applyNumberFormat="1" applyFont="1" applyFill="1" applyBorder="1"/>
    <xf numFmtId="4" fontId="19" fillId="6" borderId="3" xfId="0" applyNumberFormat="1" applyFont="1" applyFill="1" applyBorder="1"/>
    <xf numFmtId="4" fontId="17" fillId="5" borderId="3" xfId="0" applyNumberFormat="1" applyFont="1" applyFill="1" applyBorder="1"/>
    <xf numFmtId="4" fontId="17" fillId="9" borderId="3" xfId="0" applyNumberFormat="1" applyFont="1" applyFill="1" applyBorder="1"/>
    <xf numFmtId="4" fontId="17" fillId="0" borderId="3" xfId="0" applyNumberFormat="1" applyFont="1" applyFill="1" applyBorder="1" applyAlignment="1">
      <alignment horizontal="right"/>
    </xf>
    <xf numFmtId="4" fontId="17" fillId="0" borderId="3" xfId="0" applyNumberFormat="1" applyFont="1" applyFill="1" applyBorder="1" applyAlignment="1"/>
    <xf numFmtId="4" fontId="19" fillId="2" borderId="5" xfId="0" applyNumberFormat="1" applyFont="1" applyFill="1" applyBorder="1"/>
    <xf numFmtId="4" fontId="17" fillId="0" borderId="31" xfId="0" applyNumberFormat="1" applyFont="1" applyBorder="1"/>
    <xf numFmtId="4" fontId="17" fillId="0" borderId="34" xfId="0" applyNumberFormat="1" applyFont="1" applyBorder="1"/>
    <xf numFmtId="0" fontId="17" fillId="8" borderId="0" xfId="0" applyFont="1" applyFill="1" applyBorder="1" applyAlignment="1">
      <alignment wrapText="1"/>
    </xf>
    <xf numFmtId="0" fontId="1" fillId="8" borderId="0" xfId="0" applyFont="1" applyFill="1"/>
    <xf numFmtId="10" fontId="17" fillId="8" borderId="13" xfId="0" applyNumberFormat="1" applyFont="1" applyFill="1" applyBorder="1"/>
    <xf numFmtId="10" fontId="7" fillId="8" borderId="13" xfId="0" applyNumberFormat="1" applyFont="1" applyFill="1" applyBorder="1"/>
    <xf numFmtId="49" fontId="7" fillId="8" borderId="3" xfId="0" applyNumberFormat="1" applyFont="1" applyFill="1" applyBorder="1" applyAlignment="1">
      <alignment wrapText="1"/>
    </xf>
    <xf numFmtId="0" fontId="19" fillId="5" borderId="3" xfId="0" applyFont="1" applyFill="1" applyBorder="1" applyAlignment="1">
      <alignment wrapText="1"/>
    </xf>
    <xf numFmtId="10" fontId="9" fillId="8" borderId="13" xfId="0" applyNumberFormat="1" applyFont="1" applyFill="1" applyBorder="1" applyAlignment="1"/>
    <xf numFmtId="49" fontId="10" fillId="2" borderId="9" xfId="0" applyNumberFormat="1" applyFont="1" applyFill="1" applyBorder="1"/>
    <xf numFmtId="10" fontId="1" fillId="0" borderId="43" xfId="0" applyNumberFormat="1" applyFont="1" applyBorder="1"/>
    <xf numFmtId="10" fontId="1" fillId="0" borderId="11" xfId="0" applyNumberFormat="1" applyFont="1" applyBorder="1"/>
    <xf numFmtId="0" fontId="16" fillId="0" borderId="0" xfId="0" applyFont="1" applyAlignment="1">
      <alignment horizontal="right"/>
    </xf>
    <xf numFmtId="0" fontId="16" fillId="0" borderId="30" xfId="0" applyFont="1" applyBorder="1" applyAlignment="1">
      <alignment horizontal="right"/>
    </xf>
    <xf numFmtId="0" fontId="0" fillId="0" borderId="0" xfId="0" applyAlignment="1"/>
    <xf numFmtId="165" fontId="17" fillId="0" borderId="35" xfId="0" applyNumberFormat="1" applyFont="1" applyFill="1" applyBorder="1" applyAlignment="1" applyProtection="1">
      <alignment horizontal="left" vertical="center"/>
      <protection locked="0"/>
    </xf>
    <xf numFmtId="165" fontId="9" fillId="0" borderId="32" xfId="0" applyNumberFormat="1" applyFont="1" applyFill="1" applyBorder="1" applyAlignment="1" applyProtection="1">
      <alignment horizontal="left" vertical="center"/>
      <protection locked="0"/>
    </xf>
    <xf numFmtId="165" fontId="9" fillId="0" borderId="33" xfId="0" applyNumberFormat="1" applyFont="1" applyFill="1" applyBorder="1" applyAlignment="1" applyProtection="1">
      <alignment horizontal="left" vertical="center"/>
      <protection locked="0"/>
    </xf>
    <xf numFmtId="165" fontId="17" fillId="0" borderId="37" xfId="0" applyNumberFormat="1" applyFont="1" applyFill="1" applyBorder="1" applyAlignment="1" applyProtection="1">
      <alignment horizontal="left" vertical="center"/>
      <protection locked="0"/>
    </xf>
    <xf numFmtId="165" fontId="9" fillId="0" borderId="38" xfId="0" applyNumberFormat="1" applyFont="1" applyFill="1" applyBorder="1" applyAlignment="1" applyProtection="1">
      <alignment horizontal="left" vertical="center"/>
      <protection locked="0"/>
    </xf>
    <xf numFmtId="165" fontId="9" fillId="0" borderId="39" xfId="0" applyNumberFormat="1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3"/>
  <sheetViews>
    <sheetView tabSelected="1" view="pageBreakPreview" topLeftCell="A31" zoomScaleSheetLayoutView="100" workbookViewId="0">
      <selection activeCell="E38" sqref="E38"/>
    </sheetView>
  </sheetViews>
  <sheetFormatPr defaultColWidth="9.109375" defaultRowHeight="13.2" x14ac:dyDescent="0.25"/>
  <cols>
    <col min="1" max="1" width="3.6640625" style="1" customWidth="1"/>
    <col min="2" max="2" width="5.5546875" style="1" customWidth="1"/>
    <col min="3" max="3" width="5.6640625" style="1" customWidth="1"/>
    <col min="4" max="4" width="32.33203125" style="1" customWidth="1"/>
    <col min="5" max="5" width="11.33203125" style="1" customWidth="1"/>
    <col min="6" max="6" width="12.6640625" style="1" customWidth="1"/>
    <col min="7" max="7" width="11.33203125" style="1" customWidth="1"/>
    <col min="8" max="8" width="13" style="1" customWidth="1"/>
    <col min="9" max="11" width="9.109375" style="1"/>
    <col min="12" max="12" width="0.6640625" style="1" customWidth="1"/>
    <col min="13" max="16384" width="9.109375" style="1"/>
  </cols>
  <sheetData>
    <row r="1" spans="1:8" ht="12.75" customHeight="1" x14ac:dyDescent="0.25">
      <c r="F1" s="253" t="s">
        <v>238</v>
      </c>
      <c r="G1" s="253"/>
      <c r="H1" s="253"/>
    </row>
    <row r="2" spans="1:8" ht="12.75" customHeight="1" x14ac:dyDescent="0.25">
      <c r="E2" s="253" t="s">
        <v>341</v>
      </c>
      <c r="F2" s="255"/>
      <c r="G2" s="255"/>
      <c r="H2" s="255"/>
    </row>
    <row r="3" spans="1:8" ht="15" customHeight="1" thickBot="1" x14ac:dyDescent="0.3">
      <c r="F3" s="254" t="s">
        <v>342</v>
      </c>
      <c r="G3" s="254"/>
      <c r="H3" s="254"/>
    </row>
    <row r="4" spans="1:8" ht="24" customHeight="1" thickTop="1" thickBot="1" x14ac:dyDescent="0.3">
      <c r="A4" s="262" t="s">
        <v>344</v>
      </c>
      <c r="B4" s="263"/>
      <c r="C4" s="263"/>
      <c r="D4" s="263"/>
      <c r="E4" s="263"/>
      <c r="F4" s="263"/>
      <c r="G4" s="263"/>
      <c r="H4" s="264"/>
    </row>
    <row r="5" spans="1:8" ht="6.75" customHeight="1" thickTop="1" x14ac:dyDescent="0.25">
      <c r="A5" s="2"/>
      <c r="B5" s="2"/>
      <c r="C5" s="2"/>
      <c r="D5" s="2"/>
      <c r="E5" s="2"/>
      <c r="F5" s="3"/>
      <c r="G5" s="3"/>
      <c r="H5" s="3"/>
    </row>
    <row r="6" spans="1:8" ht="14.1" customHeight="1" x14ac:dyDescent="0.25">
      <c r="A6" s="128" t="s">
        <v>0</v>
      </c>
      <c r="B6" s="129" t="s">
        <v>1</v>
      </c>
      <c r="C6" s="129" t="s">
        <v>2</v>
      </c>
      <c r="D6" s="12" t="s">
        <v>3</v>
      </c>
      <c r="E6" s="265" t="s">
        <v>4</v>
      </c>
      <c r="F6" s="266" t="s">
        <v>343</v>
      </c>
      <c r="G6" s="266"/>
      <c r="H6" s="13"/>
    </row>
    <row r="7" spans="1:8" ht="38.4" customHeight="1" x14ac:dyDescent="0.25">
      <c r="A7" s="130"/>
      <c r="B7" s="129"/>
      <c r="C7" s="129"/>
      <c r="D7" s="12"/>
      <c r="E7" s="265"/>
      <c r="F7" s="14" t="s">
        <v>236</v>
      </c>
      <c r="G7" s="15" t="s">
        <v>237</v>
      </c>
      <c r="H7" s="16" t="s">
        <v>5</v>
      </c>
    </row>
    <row r="8" spans="1:8" x14ac:dyDescent="0.25">
      <c r="A8" s="7">
        <v>1</v>
      </c>
      <c r="B8" s="8">
        <v>2</v>
      </c>
      <c r="C8" s="8">
        <v>3</v>
      </c>
      <c r="D8" s="8">
        <v>4</v>
      </c>
      <c r="E8" s="8">
        <v>5</v>
      </c>
      <c r="F8" s="9">
        <v>6</v>
      </c>
      <c r="G8" s="10">
        <v>7</v>
      </c>
      <c r="H8" s="11">
        <v>8</v>
      </c>
    </row>
    <row r="9" spans="1:8" x14ac:dyDescent="0.25">
      <c r="A9" s="17" t="s">
        <v>6</v>
      </c>
      <c r="B9" s="18"/>
      <c r="C9" s="18"/>
      <c r="D9" s="18" t="s">
        <v>7</v>
      </c>
      <c r="E9" s="164">
        <f>SUM(E10,E14,E18,E22,E20)</f>
        <v>1200186.1099999999</v>
      </c>
      <c r="F9" s="164">
        <f>SUM(F10,F14,F18,F22,F20)</f>
        <v>167388.09</v>
      </c>
      <c r="G9" s="164">
        <f>SUM(G10,G14,G18,G22,G20)</f>
        <v>553.5</v>
      </c>
      <c r="H9" s="19">
        <f>(F9+G9)/E9</f>
        <v>0.13992962308154025</v>
      </c>
    </row>
    <row r="10" spans="1:8" x14ac:dyDescent="0.25">
      <c r="A10" s="20"/>
      <c r="B10" s="21" t="s">
        <v>8</v>
      </c>
      <c r="C10" s="22"/>
      <c r="D10" s="22" t="s">
        <v>9</v>
      </c>
      <c r="E10" s="152">
        <f>SUM(E11:E12:E13)</f>
        <v>16757</v>
      </c>
      <c r="F10" s="152">
        <f>SUM(F12:F13)</f>
        <v>0</v>
      </c>
      <c r="G10" s="152">
        <f>SUM(G13:G13)</f>
        <v>0</v>
      </c>
      <c r="H10" s="23">
        <f>F10/E10</f>
        <v>0</v>
      </c>
    </row>
    <row r="11" spans="1:8" x14ac:dyDescent="0.25">
      <c r="A11" s="24"/>
      <c r="B11" s="215"/>
      <c r="C11" s="116" t="s">
        <v>31</v>
      </c>
      <c r="D11" s="116" t="s">
        <v>32</v>
      </c>
      <c r="E11" s="156">
        <v>257</v>
      </c>
      <c r="F11" s="156">
        <v>0</v>
      </c>
      <c r="G11" s="229">
        <v>0</v>
      </c>
      <c r="H11" s="117">
        <f>F11/E11</f>
        <v>0</v>
      </c>
    </row>
    <row r="12" spans="1:8" x14ac:dyDescent="0.25">
      <c r="A12" s="24"/>
      <c r="B12" s="215"/>
      <c r="C12" s="116" t="s">
        <v>25</v>
      </c>
      <c r="D12" s="25" t="s">
        <v>26</v>
      </c>
      <c r="E12" s="156">
        <v>1500</v>
      </c>
      <c r="F12" s="156">
        <v>0</v>
      </c>
      <c r="G12" s="156">
        <v>0</v>
      </c>
      <c r="H12" s="117">
        <f>F12/E12</f>
        <v>0</v>
      </c>
    </row>
    <row r="13" spans="1:8" x14ac:dyDescent="0.25">
      <c r="A13" s="24"/>
      <c r="B13" s="26"/>
      <c r="C13" s="27" t="s">
        <v>27</v>
      </c>
      <c r="D13" s="27" t="s">
        <v>28</v>
      </c>
      <c r="E13" s="173">
        <v>15000</v>
      </c>
      <c r="F13" s="173">
        <v>0</v>
      </c>
      <c r="G13" s="173">
        <v>0</v>
      </c>
      <c r="H13" s="28">
        <f>F13/E13</f>
        <v>0</v>
      </c>
    </row>
    <row r="14" spans="1:8" ht="22.2" x14ac:dyDescent="0.25">
      <c r="A14" s="24"/>
      <c r="B14" s="29" t="s">
        <v>14</v>
      </c>
      <c r="C14" s="30"/>
      <c r="D14" s="31" t="s">
        <v>15</v>
      </c>
      <c r="E14" s="230">
        <f>SUM(E15:E17)</f>
        <v>85123</v>
      </c>
      <c r="F14" s="152">
        <f>SUM(F15:F17)</f>
        <v>11060.79</v>
      </c>
      <c r="G14" s="152">
        <f>SUM(G15:G17)</f>
        <v>0</v>
      </c>
      <c r="H14" s="32">
        <f>(F14+G14)/E14</f>
        <v>0.12993891192744617</v>
      </c>
    </row>
    <row r="15" spans="1:8" x14ac:dyDescent="0.25">
      <c r="A15" s="24"/>
      <c r="B15" s="140"/>
      <c r="C15" s="27" t="s">
        <v>16</v>
      </c>
      <c r="D15" s="25" t="s">
        <v>17</v>
      </c>
      <c r="E15" s="173">
        <v>17743</v>
      </c>
      <c r="F15" s="173">
        <v>7026.39</v>
      </c>
      <c r="G15" s="173">
        <v>0</v>
      </c>
      <c r="H15" s="28">
        <f>F15/E15</f>
        <v>0.39600913036126922</v>
      </c>
    </row>
    <row r="16" spans="1:8" x14ac:dyDescent="0.25">
      <c r="A16" s="24"/>
      <c r="B16" s="141"/>
      <c r="C16" s="27" t="s">
        <v>10</v>
      </c>
      <c r="D16" s="27" t="s">
        <v>11</v>
      </c>
      <c r="E16" s="173">
        <v>7380</v>
      </c>
      <c r="F16" s="173">
        <v>4034.4</v>
      </c>
      <c r="G16" s="173">
        <v>0</v>
      </c>
      <c r="H16" s="28">
        <f>F16/E16</f>
        <v>0.54666666666666663</v>
      </c>
    </row>
    <row r="17" spans="1:8" ht="16.2" customHeight="1" x14ac:dyDescent="0.25">
      <c r="A17" s="24"/>
      <c r="B17" s="134"/>
      <c r="C17" s="27" t="s">
        <v>18</v>
      </c>
      <c r="D17" s="25" t="s">
        <v>19</v>
      </c>
      <c r="E17" s="173">
        <v>60000</v>
      </c>
      <c r="F17" s="173">
        <v>0</v>
      </c>
      <c r="G17" s="173">
        <v>0</v>
      </c>
      <c r="H17" s="28">
        <f>F17/E17</f>
        <v>0</v>
      </c>
    </row>
    <row r="18" spans="1:8" x14ac:dyDescent="0.25">
      <c r="A18" s="24"/>
      <c r="B18" s="34" t="s">
        <v>20</v>
      </c>
      <c r="C18" s="30"/>
      <c r="D18" s="30" t="s">
        <v>21</v>
      </c>
      <c r="E18" s="152">
        <f>SUM(E19:E19)</f>
        <v>5769</v>
      </c>
      <c r="F18" s="152">
        <f>SUM(F19:F19)</f>
        <v>3912.19</v>
      </c>
      <c r="G18" s="152">
        <f>SUM(G19:G19)</f>
        <v>0</v>
      </c>
      <c r="H18" s="32">
        <f>(F18+G18)/E18</f>
        <v>0.67814005893569074</v>
      </c>
    </row>
    <row r="19" spans="1:8" ht="33" x14ac:dyDescent="0.25">
      <c r="A19" s="24"/>
      <c r="B19" s="33"/>
      <c r="C19" s="27" t="s">
        <v>22</v>
      </c>
      <c r="D19" s="25" t="s">
        <v>23</v>
      </c>
      <c r="E19" s="173">
        <v>5769</v>
      </c>
      <c r="F19" s="173">
        <v>3912.19</v>
      </c>
      <c r="G19" s="173">
        <v>0</v>
      </c>
      <c r="H19" s="35">
        <f>F19/E19</f>
        <v>0.67814005893569074</v>
      </c>
    </row>
    <row r="20" spans="1:8" x14ac:dyDescent="0.25">
      <c r="A20" s="24"/>
      <c r="B20" s="36" t="s">
        <v>24</v>
      </c>
      <c r="C20" s="37"/>
      <c r="D20" s="38" t="s">
        <v>329</v>
      </c>
      <c r="E20" s="152">
        <f>SUM(E21:E21)</f>
        <v>940122</v>
      </c>
      <c r="F20" s="152">
        <f>SUM(F21:F21)</f>
        <v>0</v>
      </c>
      <c r="G20" s="152">
        <f>SUM(G21:G21)</f>
        <v>553.5</v>
      </c>
      <c r="H20" s="32">
        <f>(F20+G20)/E20</f>
        <v>5.8875337456202497E-4</v>
      </c>
    </row>
    <row r="21" spans="1:8" x14ac:dyDescent="0.25">
      <c r="A21" s="24"/>
      <c r="B21" s="33"/>
      <c r="C21" s="27" t="s">
        <v>18</v>
      </c>
      <c r="D21" s="25" t="s">
        <v>19</v>
      </c>
      <c r="E21" s="173">
        <v>940122</v>
      </c>
      <c r="F21" s="173">
        <v>0</v>
      </c>
      <c r="G21" s="173">
        <v>553.5</v>
      </c>
      <c r="H21" s="28">
        <f>G21/E21</f>
        <v>5.8875337456202497E-4</v>
      </c>
    </row>
    <row r="22" spans="1:8" x14ac:dyDescent="0.25">
      <c r="A22" s="24"/>
      <c r="B22" s="36" t="s">
        <v>29</v>
      </c>
      <c r="C22" s="37"/>
      <c r="D22" s="38" t="s">
        <v>30</v>
      </c>
      <c r="E22" s="152">
        <f>SUM(E23:E27)</f>
        <v>152415.10999999999</v>
      </c>
      <c r="F22" s="152">
        <f>SUM(F23:F27)</f>
        <v>152415.10999999999</v>
      </c>
      <c r="G22" s="152">
        <f>SUM(G23:G27)</f>
        <v>0</v>
      </c>
      <c r="H22" s="39">
        <f t="shared" ref="H22" si="0">F22/E22</f>
        <v>1</v>
      </c>
    </row>
    <row r="23" spans="1:8" x14ac:dyDescent="0.25">
      <c r="A23" s="24"/>
      <c r="B23" s="40"/>
      <c r="C23" s="27" t="s">
        <v>31</v>
      </c>
      <c r="D23" s="25" t="s">
        <v>32</v>
      </c>
      <c r="E23" s="173">
        <v>400.5</v>
      </c>
      <c r="F23" s="173">
        <v>400.5</v>
      </c>
      <c r="G23" s="173">
        <v>0</v>
      </c>
      <c r="H23" s="35">
        <f>F23/E23</f>
        <v>1</v>
      </c>
    </row>
    <row r="24" spans="1:8" ht="22.2" x14ac:dyDescent="0.25">
      <c r="A24" s="24"/>
      <c r="B24" s="41"/>
      <c r="C24" s="27" t="s">
        <v>33</v>
      </c>
      <c r="D24" s="25" t="s">
        <v>333</v>
      </c>
      <c r="E24" s="173">
        <v>57.38</v>
      </c>
      <c r="F24" s="173">
        <v>57.38</v>
      </c>
      <c r="G24" s="173">
        <v>0</v>
      </c>
      <c r="H24" s="35">
        <f t="shared" ref="H24:H27" si="1">F24/E24</f>
        <v>1</v>
      </c>
    </row>
    <row r="25" spans="1:8" x14ac:dyDescent="0.25">
      <c r="A25" s="24"/>
      <c r="B25" s="41"/>
      <c r="C25" s="27" t="s">
        <v>25</v>
      </c>
      <c r="D25" s="25" t="s">
        <v>26</v>
      </c>
      <c r="E25" s="173">
        <v>2342.12</v>
      </c>
      <c r="F25" s="173">
        <v>2342.12</v>
      </c>
      <c r="G25" s="173">
        <v>0</v>
      </c>
      <c r="H25" s="35">
        <f t="shared" si="1"/>
        <v>1</v>
      </c>
    </row>
    <row r="26" spans="1:8" x14ac:dyDescent="0.25">
      <c r="A26" s="24"/>
      <c r="B26" s="41"/>
      <c r="C26" s="27" t="s">
        <v>10</v>
      </c>
      <c r="D26" s="25" t="s">
        <v>11</v>
      </c>
      <c r="E26" s="173">
        <v>188.53</v>
      </c>
      <c r="F26" s="173">
        <v>188.53</v>
      </c>
      <c r="G26" s="173">
        <v>0</v>
      </c>
      <c r="H26" s="35">
        <f t="shared" si="1"/>
        <v>1</v>
      </c>
    </row>
    <row r="27" spans="1:8" x14ac:dyDescent="0.25">
      <c r="A27" s="42"/>
      <c r="B27" s="43"/>
      <c r="C27" s="27" t="s">
        <v>12</v>
      </c>
      <c r="D27" s="25" t="s">
        <v>13</v>
      </c>
      <c r="E27" s="173">
        <v>149426.57999999999</v>
      </c>
      <c r="F27" s="173">
        <v>149426.57999999999</v>
      </c>
      <c r="G27" s="173">
        <v>0</v>
      </c>
      <c r="H27" s="35">
        <f t="shared" si="1"/>
        <v>1</v>
      </c>
    </row>
    <row r="28" spans="1:8" s="5" customFormat="1" x14ac:dyDescent="0.25">
      <c r="A28" s="46" t="s">
        <v>36</v>
      </c>
      <c r="B28" s="47"/>
      <c r="C28" s="47"/>
      <c r="D28" s="48" t="s">
        <v>37</v>
      </c>
      <c r="E28" s="231">
        <f>E42+E34+E31+E29</f>
        <v>1766748</v>
      </c>
      <c r="F28" s="231">
        <f>F34+F31+F29+F42</f>
        <v>410817.5199999999</v>
      </c>
      <c r="G28" s="231">
        <f>G42+G34+G31+G29</f>
        <v>0</v>
      </c>
      <c r="H28" s="19">
        <f>(F28+G28)/E28</f>
        <v>0.23252751382766523</v>
      </c>
    </row>
    <row r="29" spans="1:8" s="4" customFormat="1" x14ac:dyDescent="0.25">
      <c r="A29" s="49"/>
      <c r="B29" s="146" t="s">
        <v>38</v>
      </c>
      <c r="C29" s="50"/>
      <c r="D29" s="50" t="s">
        <v>39</v>
      </c>
      <c r="E29" s="232">
        <f>SUM(E30:E30)</f>
        <v>5000</v>
      </c>
      <c r="F29" s="232">
        <f>SUM(F30:F30)</f>
        <v>4167.1000000000004</v>
      </c>
      <c r="G29" s="232">
        <f>SUM(G30:G30)</f>
        <v>0</v>
      </c>
      <c r="H29" s="19">
        <f>(F29+G29)/E29</f>
        <v>0.83342000000000005</v>
      </c>
    </row>
    <row r="30" spans="1:8" s="4" customFormat="1" x14ac:dyDescent="0.25">
      <c r="A30" s="147"/>
      <c r="B30" s="149"/>
      <c r="C30" s="148" t="s">
        <v>12</v>
      </c>
      <c r="D30" s="51" t="s">
        <v>13</v>
      </c>
      <c r="E30" s="233">
        <v>5000</v>
      </c>
      <c r="F30" s="233">
        <v>4167.1000000000004</v>
      </c>
      <c r="G30" s="234">
        <v>0</v>
      </c>
      <c r="H30" s="52">
        <f>F30/E30</f>
        <v>0.83342000000000005</v>
      </c>
    </row>
    <row r="31" spans="1:8" x14ac:dyDescent="0.25">
      <c r="A31" s="53"/>
      <c r="B31" s="144" t="s">
        <v>40</v>
      </c>
      <c r="C31" s="37"/>
      <c r="D31" s="31" t="s">
        <v>41</v>
      </c>
      <c r="E31" s="152">
        <f>SUM(E32:E33)</f>
        <v>245020</v>
      </c>
      <c r="F31" s="152">
        <f>SUM(F32:F33)</f>
        <v>10013.92</v>
      </c>
      <c r="G31" s="152">
        <f>SUM(G32:G33)</f>
        <v>0</v>
      </c>
      <c r="H31" s="32">
        <f>(F31+G31)/E31</f>
        <v>4.0869806546404375E-2</v>
      </c>
    </row>
    <row r="32" spans="1:8" x14ac:dyDescent="0.25">
      <c r="A32" s="53"/>
      <c r="B32" s="57"/>
      <c r="C32" s="27" t="s">
        <v>12</v>
      </c>
      <c r="D32" s="25" t="s">
        <v>42</v>
      </c>
      <c r="E32" s="173">
        <v>10020</v>
      </c>
      <c r="F32" s="173">
        <v>10013.92</v>
      </c>
      <c r="G32" s="173">
        <v>0</v>
      </c>
      <c r="H32" s="28">
        <f>F32/E32</f>
        <v>0.99939321357285427</v>
      </c>
    </row>
    <row r="33" spans="1:8" ht="57" customHeight="1" x14ac:dyDescent="0.25">
      <c r="A33" s="53"/>
      <c r="B33" s="57"/>
      <c r="C33" s="27" t="s">
        <v>43</v>
      </c>
      <c r="D33" s="143" t="s">
        <v>324</v>
      </c>
      <c r="E33" s="173">
        <v>235000</v>
      </c>
      <c r="F33" s="173">
        <v>0</v>
      </c>
      <c r="G33" s="173">
        <v>0</v>
      </c>
      <c r="H33" s="28">
        <f>F33/E33</f>
        <v>0</v>
      </c>
    </row>
    <row r="34" spans="1:8" x14ac:dyDescent="0.25">
      <c r="A34" s="56"/>
      <c r="B34" s="30" t="s">
        <v>44</v>
      </c>
      <c r="C34" s="30"/>
      <c r="D34" s="30" t="s">
        <v>45</v>
      </c>
      <c r="E34" s="152">
        <f>SUM(E35:E41)</f>
        <v>1401418</v>
      </c>
      <c r="F34" s="152">
        <f>SUM(F35:F41)</f>
        <v>396636.49999999994</v>
      </c>
      <c r="G34" s="152">
        <f>SUM(G35:G41)</f>
        <v>0</v>
      </c>
      <c r="H34" s="32">
        <f>(F34+G34)/E34</f>
        <v>0.28302512169816568</v>
      </c>
    </row>
    <row r="35" spans="1:8" x14ac:dyDescent="0.25">
      <c r="A35" s="56"/>
      <c r="B35" s="221"/>
      <c r="C35" s="155" t="s">
        <v>34</v>
      </c>
      <c r="D35" s="27" t="s">
        <v>35</v>
      </c>
      <c r="E35" s="156">
        <v>35700</v>
      </c>
      <c r="F35" s="156">
        <v>33838.29</v>
      </c>
      <c r="G35" s="156">
        <v>0</v>
      </c>
      <c r="H35" s="28">
        <f>F35/E35</f>
        <v>0.94785126050420165</v>
      </c>
    </row>
    <row r="36" spans="1:8" x14ac:dyDescent="0.25">
      <c r="A36" s="53"/>
      <c r="B36" s="57"/>
      <c r="C36" s="27" t="s">
        <v>27</v>
      </c>
      <c r="D36" s="27" t="s">
        <v>28</v>
      </c>
      <c r="E36" s="173">
        <v>165000</v>
      </c>
      <c r="F36" s="173">
        <v>4305</v>
      </c>
      <c r="G36" s="173">
        <v>0</v>
      </c>
      <c r="H36" s="28">
        <f t="shared" ref="H36:H40" si="2">F36/E36</f>
        <v>2.6090909090909092E-2</v>
      </c>
    </row>
    <row r="37" spans="1:8" x14ac:dyDescent="0.25">
      <c r="A37" s="53"/>
      <c r="B37" s="57"/>
      <c r="C37" s="27" t="s">
        <v>10</v>
      </c>
      <c r="D37" s="27" t="s">
        <v>11</v>
      </c>
      <c r="E37" s="173">
        <v>673958</v>
      </c>
      <c r="F37" s="173">
        <v>357397.54</v>
      </c>
      <c r="G37" s="173">
        <v>0</v>
      </c>
      <c r="H37" s="28">
        <f t="shared" si="2"/>
        <v>0.53029645764276112</v>
      </c>
    </row>
    <row r="38" spans="1:8" x14ac:dyDescent="0.25">
      <c r="A38" s="53"/>
      <c r="B38" s="57"/>
      <c r="C38" s="27" t="s">
        <v>12</v>
      </c>
      <c r="D38" s="25" t="s">
        <v>42</v>
      </c>
      <c r="E38" s="173">
        <v>160</v>
      </c>
      <c r="F38" s="173">
        <v>152.68</v>
      </c>
      <c r="G38" s="173">
        <v>0</v>
      </c>
      <c r="H38" s="28">
        <f t="shared" si="2"/>
        <v>0.95425000000000004</v>
      </c>
    </row>
    <row r="39" spans="1:8" x14ac:dyDescent="0.25">
      <c r="A39" s="53"/>
      <c r="B39" s="57"/>
      <c r="C39" s="27" t="s">
        <v>263</v>
      </c>
      <c r="D39" s="25" t="s">
        <v>264</v>
      </c>
      <c r="E39" s="173">
        <v>1450</v>
      </c>
      <c r="F39" s="173">
        <v>942.99</v>
      </c>
      <c r="G39" s="173">
        <v>0</v>
      </c>
      <c r="H39" s="28">
        <f t="shared" si="2"/>
        <v>0.65033793103448279</v>
      </c>
    </row>
    <row r="40" spans="1:8" ht="22.2" x14ac:dyDescent="0.25">
      <c r="A40" s="53"/>
      <c r="B40" s="57"/>
      <c r="C40" s="27" t="s">
        <v>102</v>
      </c>
      <c r="D40" s="25" t="s">
        <v>103</v>
      </c>
      <c r="E40" s="173">
        <v>150</v>
      </c>
      <c r="F40" s="173">
        <v>0</v>
      </c>
      <c r="G40" s="173">
        <v>0</v>
      </c>
      <c r="H40" s="28">
        <f t="shared" si="2"/>
        <v>0</v>
      </c>
    </row>
    <row r="41" spans="1:8" ht="12.6" customHeight="1" x14ac:dyDescent="0.25">
      <c r="A41" s="53"/>
      <c r="B41" s="57"/>
      <c r="C41" s="27" t="s">
        <v>18</v>
      </c>
      <c r="D41" s="25" t="s">
        <v>19</v>
      </c>
      <c r="E41" s="173">
        <v>525000</v>
      </c>
      <c r="F41" s="173">
        <v>0</v>
      </c>
      <c r="G41" s="173">
        <v>0</v>
      </c>
      <c r="H41" s="28">
        <f>G41/E41</f>
        <v>0</v>
      </c>
    </row>
    <row r="42" spans="1:8" x14ac:dyDescent="0.25">
      <c r="A42" s="53"/>
      <c r="B42" s="30" t="s">
        <v>52</v>
      </c>
      <c r="C42" s="30"/>
      <c r="D42" s="31" t="s">
        <v>53</v>
      </c>
      <c r="E42" s="152">
        <f>SUM(E43:E43)</f>
        <v>115310</v>
      </c>
      <c r="F42" s="152">
        <f>SUM(F43:F43)</f>
        <v>0</v>
      </c>
      <c r="G42" s="152">
        <f>SUM(G43:G43)</f>
        <v>0</v>
      </c>
      <c r="H42" s="32">
        <f>G42/E42</f>
        <v>0</v>
      </c>
    </row>
    <row r="43" spans="1:8" x14ac:dyDescent="0.25">
      <c r="A43" s="45"/>
      <c r="B43" s="27"/>
      <c r="C43" s="27" t="s">
        <v>18</v>
      </c>
      <c r="D43" s="25" t="s">
        <v>19</v>
      </c>
      <c r="E43" s="173">
        <v>115310</v>
      </c>
      <c r="F43" s="173">
        <v>0</v>
      </c>
      <c r="G43" s="173">
        <v>0</v>
      </c>
      <c r="H43" s="28">
        <f>G43/E43</f>
        <v>0</v>
      </c>
    </row>
    <row r="44" spans="1:8" x14ac:dyDescent="0.25">
      <c r="A44" s="58" t="s">
        <v>54</v>
      </c>
      <c r="B44" s="18"/>
      <c r="C44" s="18"/>
      <c r="D44" s="18" t="s">
        <v>55</v>
      </c>
      <c r="E44" s="164">
        <f>SUM(E45)</f>
        <v>4844487.8600000003</v>
      </c>
      <c r="F44" s="164">
        <f>SUM(F45)</f>
        <v>1412.24</v>
      </c>
      <c r="G44" s="164">
        <f>SUM(G45)</f>
        <v>0</v>
      </c>
      <c r="H44" s="19">
        <f>(F44+G44)/E44</f>
        <v>2.9151481865825131E-4</v>
      </c>
    </row>
    <row r="45" spans="1:8" x14ac:dyDescent="0.25">
      <c r="A45" s="44"/>
      <c r="B45" s="30" t="s">
        <v>56</v>
      </c>
      <c r="C45" s="30"/>
      <c r="D45" s="30" t="s">
        <v>30</v>
      </c>
      <c r="E45" s="152">
        <f>SUM(E46:E50)</f>
        <v>4844487.8600000003</v>
      </c>
      <c r="F45" s="152">
        <f>SUM(F46:F50)</f>
        <v>1412.24</v>
      </c>
      <c r="G45" s="152">
        <f>SUM(G48:G50)</f>
        <v>0</v>
      </c>
      <c r="H45" s="19">
        <f>(F45+G45)/E45</f>
        <v>2.9151481865825131E-4</v>
      </c>
    </row>
    <row r="46" spans="1:8" x14ac:dyDescent="0.25">
      <c r="A46" s="53"/>
      <c r="B46" s="135"/>
      <c r="C46" s="67" t="s">
        <v>25</v>
      </c>
      <c r="D46" s="67" t="s">
        <v>275</v>
      </c>
      <c r="E46" s="156">
        <v>800</v>
      </c>
      <c r="F46" s="156">
        <v>0</v>
      </c>
      <c r="G46" s="156">
        <v>0</v>
      </c>
      <c r="H46" s="126">
        <f>F46/E46</f>
        <v>0</v>
      </c>
    </row>
    <row r="47" spans="1:8" x14ac:dyDescent="0.25">
      <c r="A47" s="53"/>
      <c r="B47" s="135"/>
      <c r="C47" s="67" t="s">
        <v>34</v>
      </c>
      <c r="D47" s="67" t="s">
        <v>35</v>
      </c>
      <c r="E47" s="156">
        <v>652</v>
      </c>
      <c r="F47" s="156">
        <v>651.9</v>
      </c>
      <c r="G47" s="156">
        <v>0</v>
      </c>
      <c r="H47" s="126">
        <f>F47/E47</f>
        <v>0.99984662576687111</v>
      </c>
    </row>
    <row r="48" spans="1:8" x14ac:dyDescent="0.25">
      <c r="A48" s="53"/>
      <c r="B48" s="60"/>
      <c r="C48" s="27" t="s">
        <v>16</v>
      </c>
      <c r="D48" s="27" t="s">
        <v>17</v>
      </c>
      <c r="E48" s="173">
        <v>700</v>
      </c>
      <c r="F48" s="173">
        <v>8.4600000000000009</v>
      </c>
      <c r="G48" s="173">
        <v>0</v>
      </c>
      <c r="H48" s="28">
        <f t="shared" ref="H48:H50" si="3">F48/E48</f>
        <v>1.2085714285714286E-2</v>
      </c>
    </row>
    <row r="49" spans="1:8" x14ac:dyDescent="0.25">
      <c r="A49" s="53"/>
      <c r="B49" s="61"/>
      <c r="C49" s="27" t="s">
        <v>10</v>
      </c>
      <c r="D49" s="27" t="s">
        <v>11</v>
      </c>
      <c r="E49" s="173">
        <v>2848</v>
      </c>
      <c r="F49" s="173">
        <v>751.88</v>
      </c>
      <c r="G49" s="173">
        <v>0</v>
      </c>
      <c r="H49" s="28">
        <f t="shared" si="3"/>
        <v>0.26400280898876405</v>
      </c>
    </row>
    <row r="50" spans="1:8" x14ac:dyDescent="0.25">
      <c r="A50" s="53"/>
      <c r="B50" s="61"/>
      <c r="C50" s="27" t="s">
        <v>18</v>
      </c>
      <c r="D50" s="25" t="s">
        <v>19</v>
      </c>
      <c r="E50" s="173">
        <v>4839487.8600000003</v>
      </c>
      <c r="F50" s="173">
        <v>0</v>
      </c>
      <c r="G50" s="173">
        <v>0</v>
      </c>
      <c r="H50" s="28">
        <f t="shared" si="3"/>
        <v>0</v>
      </c>
    </row>
    <row r="51" spans="1:8" x14ac:dyDescent="0.25">
      <c r="A51" s="58" t="s">
        <v>59</v>
      </c>
      <c r="B51" s="18"/>
      <c r="C51" s="18"/>
      <c r="D51" s="18" t="s">
        <v>60</v>
      </c>
      <c r="E51" s="164">
        <f>SUM(E52+E67)</f>
        <v>2556540</v>
      </c>
      <c r="F51" s="164">
        <f>SUM(F52,F67)</f>
        <v>1138606.26</v>
      </c>
      <c r="G51" s="164">
        <f>G52+G67</f>
        <v>164177.10999999999</v>
      </c>
      <c r="H51" s="19">
        <f>(F51+G51)/E51</f>
        <v>0.50958849460599098</v>
      </c>
    </row>
    <row r="52" spans="1:8" x14ac:dyDescent="0.25">
      <c r="A52" s="62"/>
      <c r="B52" s="30" t="s">
        <v>61</v>
      </c>
      <c r="C52" s="30"/>
      <c r="D52" s="30" t="s">
        <v>62</v>
      </c>
      <c r="E52" s="152">
        <f>SUM(E53:E66)</f>
        <v>2498440</v>
      </c>
      <c r="F52" s="152">
        <f>SUM(F53:F66)</f>
        <v>1097456.3600000001</v>
      </c>
      <c r="G52" s="152">
        <f>SUM(G53:G66)</f>
        <v>164177.10999999999</v>
      </c>
      <c r="H52" s="32">
        <f>(F52+G52)/E52</f>
        <v>0.50496848833672214</v>
      </c>
    </row>
    <row r="53" spans="1:8" x14ac:dyDescent="0.25">
      <c r="A53" s="63"/>
      <c r="B53" s="135"/>
      <c r="C53" s="67" t="s">
        <v>31</v>
      </c>
      <c r="D53" s="67" t="s">
        <v>32</v>
      </c>
      <c r="E53" s="156">
        <v>890</v>
      </c>
      <c r="F53" s="156">
        <v>0</v>
      </c>
      <c r="G53" s="156">
        <v>0</v>
      </c>
      <c r="H53" s="64">
        <f>F53/E53</f>
        <v>0</v>
      </c>
    </row>
    <row r="54" spans="1:8" x14ac:dyDescent="0.25">
      <c r="A54" s="63"/>
      <c r="B54" s="60"/>
      <c r="C54" s="27" t="s">
        <v>25</v>
      </c>
      <c r="D54" s="27" t="s">
        <v>26</v>
      </c>
      <c r="E54" s="173">
        <v>5750</v>
      </c>
      <c r="F54" s="173">
        <v>3401.8</v>
      </c>
      <c r="G54" s="173">
        <v>0</v>
      </c>
      <c r="H54" s="64">
        <f t="shared" ref="H54:H64" si="4">F54/E54</f>
        <v>0.59161739130434787</v>
      </c>
    </row>
    <row r="55" spans="1:8" x14ac:dyDescent="0.25">
      <c r="A55" s="63"/>
      <c r="B55" s="60"/>
      <c r="C55" s="27" t="s">
        <v>34</v>
      </c>
      <c r="D55" s="27" t="s">
        <v>35</v>
      </c>
      <c r="E55" s="173">
        <v>1200</v>
      </c>
      <c r="F55" s="173">
        <v>462.41</v>
      </c>
      <c r="G55" s="173">
        <v>0</v>
      </c>
      <c r="H55" s="64">
        <f t="shared" si="4"/>
        <v>0.38534166666666669</v>
      </c>
    </row>
    <row r="56" spans="1:8" x14ac:dyDescent="0.25">
      <c r="A56" s="63"/>
      <c r="B56" s="57"/>
      <c r="C56" s="27" t="s">
        <v>16</v>
      </c>
      <c r="D56" s="27" t="s">
        <v>17</v>
      </c>
      <c r="E56" s="173">
        <v>250000</v>
      </c>
      <c r="F56" s="173">
        <v>138520.75</v>
      </c>
      <c r="G56" s="173">
        <v>0</v>
      </c>
      <c r="H56" s="64">
        <f t="shared" si="4"/>
        <v>0.55408299999999999</v>
      </c>
    </row>
    <row r="57" spans="1:8" x14ac:dyDescent="0.25">
      <c r="A57" s="63"/>
      <c r="B57" s="57"/>
      <c r="C57" s="27" t="s">
        <v>27</v>
      </c>
      <c r="D57" s="27" t="s">
        <v>28</v>
      </c>
      <c r="E57" s="173">
        <v>676644</v>
      </c>
      <c r="F57" s="173">
        <v>428076.74</v>
      </c>
      <c r="G57" s="173">
        <v>0</v>
      </c>
      <c r="H57" s="64">
        <f t="shared" si="4"/>
        <v>0.63264691625138181</v>
      </c>
    </row>
    <row r="58" spans="1:8" x14ac:dyDescent="0.25">
      <c r="A58" s="63"/>
      <c r="B58" s="60"/>
      <c r="C58" s="27" t="s">
        <v>10</v>
      </c>
      <c r="D58" s="27" t="s">
        <v>11</v>
      </c>
      <c r="E58" s="173">
        <v>454956</v>
      </c>
      <c r="F58" s="173">
        <v>170280.22</v>
      </c>
      <c r="G58" s="173">
        <v>0</v>
      </c>
      <c r="H58" s="64">
        <f t="shared" si="4"/>
        <v>0.37427843571686054</v>
      </c>
    </row>
    <row r="59" spans="1:8" ht="22.2" x14ac:dyDescent="0.25">
      <c r="A59" s="63"/>
      <c r="B59" s="60"/>
      <c r="C59" s="27" t="s">
        <v>63</v>
      </c>
      <c r="D59" s="65" t="s">
        <v>64</v>
      </c>
      <c r="E59" s="173">
        <v>400000</v>
      </c>
      <c r="F59" s="173">
        <v>247210.57</v>
      </c>
      <c r="G59" s="173">
        <v>0</v>
      </c>
      <c r="H59" s="64">
        <f t="shared" si="4"/>
        <v>0.61802642500000005</v>
      </c>
    </row>
    <row r="60" spans="1:8" x14ac:dyDescent="0.25">
      <c r="A60" s="63"/>
      <c r="B60" s="60"/>
      <c r="C60" s="27" t="s">
        <v>12</v>
      </c>
      <c r="D60" s="25" t="s">
        <v>13</v>
      </c>
      <c r="E60" s="173">
        <v>27000</v>
      </c>
      <c r="F60" s="173">
        <v>24522.3</v>
      </c>
      <c r="G60" s="173">
        <v>0</v>
      </c>
      <c r="H60" s="64">
        <f t="shared" si="4"/>
        <v>0.90823333333333334</v>
      </c>
    </row>
    <row r="61" spans="1:8" x14ac:dyDescent="0.25">
      <c r="A61" s="63"/>
      <c r="B61" s="60"/>
      <c r="C61" s="27" t="s">
        <v>263</v>
      </c>
      <c r="D61" s="25" t="s">
        <v>264</v>
      </c>
      <c r="E61" s="173">
        <v>3000</v>
      </c>
      <c r="F61" s="173">
        <v>1485.53</v>
      </c>
      <c r="G61" s="173">
        <v>0</v>
      </c>
      <c r="H61" s="64">
        <f t="shared" si="4"/>
        <v>0.49517666666666665</v>
      </c>
    </row>
    <row r="62" spans="1:8" ht="22.2" x14ac:dyDescent="0.25">
      <c r="A62" s="63"/>
      <c r="B62" s="60"/>
      <c r="C62" s="27" t="s">
        <v>102</v>
      </c>
      <c r="D62" s="25" t="s">
        <v>103</v>
      </c>
      <c r="E62" s="173">
        <v>102000</v>
      </c>
      <c r="F62" s="173">
        <v>74255.47</v>
      </c>
      <c r="G62" s="173">
        <v>0</v>
      </c>
      <c r="H62" s="64">
        <f t="shared" si="4"/>
        <v>0.72799480392156868</v>
      </c>
    </row>
    <row r="63" spans="1:8" ht="22.2" x14ac:dyDescent="0.25">
      <c r="A63" s="63"/>
      <c r="B63" s="60"/>
      <c r="C63" s="27" t="s">
        <v>232</v>
      </c>
      <c r="D63" s="25" t="s">
        <v>233</v>
      </c>
      <c r="E63" s="173">
        <v>4000</v>
      </c>
      <c r="F63" s="173">
        <v>2655.47</v>
      </c>
      <c r="G63" s="173">
        <v>0</v>
      </c>
      <c r="H63" s="64">
        <f t="shared" si="4"/>
        <v>0.66386749999999994</v>
      </c>
    </row>
    <row r="64" spans="1:8" ht="22.5" customHeight="1" x14ac:dyDescent="0.25">
      <c r="A64" s="63"/>
      <c r="B64" s="60"/>
      <c r="C64" s="27" t="s">
        <v>65</v>
      </c>
      <c r="D64" s="25" t="s">
        <v>66</v>
      </c>
      <c r="E64" s="173">
        <v>8000</v>
      </c>
      <c r="F64" s="173">
        <v>6585.1</v>
      </c>
      <c r="G64" s="173">
        <v>0</v>
      </c>
      <c r="H64" s="64">
        <f t="shared" si="4"/>
        <v>0.82313750000000008</v>
      </c>
    </row>
    <row r="65" spans="1:8" x14ac:dyDescent="0.25">
      <c r="A65" s="63"/>
      <c r="B65" s="60"/>
      <c r="C65" s="27" t="s">
        <v>18</v>
      </c>
      <c r="D65" s="25" t="s">
        <v>19</v>
      </c>
      <c r="E65" s="173">
        <v>550000</v>
      </c>
      <c r="F65" s="173">
        <v>0</v>
      </c>
      <c r="G65" s="173">
        <v>154177.10999999999</v>
      </c>
      <c r="H65" s="64">
        <f>G65/E65</f>
        <v>0.28032201818181818</v>
      </c>
    </row>
    <row r="66" spans="1:8" ht="22.2" x14ac:dyDescent="0.25">
      <c r="A66" s="63"/>
      <c r="B66" s="60"/>
      <c r="C66" s="27" t="s">
        <v>67</v>
      </c>
      <c r="D66" s="25" t="s">
        <v>68</v>
      </c>
      <c r="E66" s="173">
        <v>15000</v>
      </c>
      <c r="F66" s="173">
        <v>0</v>
      </c>
      <c r="G66" s="173">
        <v>10000</v>
      </c>
      <c r="H66" s="64">
        <f>G66/E66</f>
        <v>0.66666666666666663</v>
      </c>
    </row>
    <row r="67" spans="1:8" x14ac:dyDescent="0.25">
      <c r="A67" s="63"/>
      <c r="B67" s="30" t="s">
        <v>69</v>
      </c>
      <c r="C67" s="30"/>
      <c r="D67" s="30" t="s">
        <v>30</v>
      </c>
      <c r="E67" s="152">
        <f>SUM(E68:E72)</f>
        <v>58100</v>
      </c>
      <c r="F67" s="152">
        <f>SUM(F68:F72)</f>
        <v>41149.9</v>
      </c>
      <c r="G67" s="152">
        <f>SUM(G68:G72)</f>
        <v>0</v>
      </c>
      <c r="H67" s="32">
        <f>(G67+F67)/E67</f>
        <v>0.70825989672977629</v>
      </c>
    </row>
    <row r="68" spans="1:8" x14ac:dyDescent="0.25">
      <c r="A68" s="63"/>
      <c r="B68" s="66"/>
      <c r="C68" s="67" t="s">
        <v>25</v>
      </c>
      <c r="D68" s="27" t="s">
        <v>26</v>
      </c>
      <c r="E68" s="156">
        <v>12782</v>
      </c>
      <c r="F68" s="156">
        <v>4058</v>
      </c>
      <c r="G68" s="156">
        <v>0</v>
      </c>
      <c r="H68" s="81">
        <f>(G68+F68)/E68</f>
        <v>0.31747770301987172</v>
      </c>
    </row>
    <row r="69" spans="1:8" x14ac:dyDescent="0.25">
      <c r="A69" s="63"/>
      <c r="B69" s="60"/>
      <c r="C69" s="27" t="s">
        <v>34</v>
      </c>
      <c r="D69" s="27" t="s">
        <v>35</v>
      </c>
      <c r="E69" s="173">
        <v>19100</v>
      </c>
      <c r="F69" s="173">
        <v>19100</v>
      </c>
      <c r="G69" s="173">
        <v>0</v>
      </c>
      <c r="H69" s="28">
        <f>F69/E69</f>
        <v>1</v>
      </c>
    </row>
    <row r="70" spans="1:8" x14ac:dyDescent="0.25">
      <c r="A70" s="68"/>
      <c r="B70" s="57"/>
      <c r="C70" s="27" t="s">
        <v>16</v>
      </c>
      <c r="D70" s="27" t="s">
        <v>17</v>
      </c>
      <c r="E70" s="173">
        <v>19500</v>
      </c>
      <c r="F70" s="173">
        <v>14815.87</v>
      </c>
      <c r="G70" s="173">
        <v>0</v>
      </c>
      <c r="H70" s="28">
        <f>F70/E70</f>
        <v>0.75978820512820522</v>
      </c>
    </row>
    <row r="71" spans="1:8" x14ac:dyDescent="0.25">
      <c r="A71" s="68"/>
      <c r="B71" s="57"/>
      <c r="C71" s="27" t="s">
        <v>10</v>
      </c>
      <c r="D71" s="27" t="s">
        <v>11</v>
      </c>
      <c r="E71" s="173">
        <v>6618</v>
      </c>
      <c r="F71" s="173">
        <v>3176.03</v>
      </c>
      <c r="G71" s="173">
        <v>0</v>
      </c>
      <c r="H71" s="28">
        <f>F71/E71</f>
        <v>0.4799078271381082</v>
      </c>
    </row>
    <row r="72" spans="1:8" x14ac:dyDescent="0.25">
      <c r="A72" s="45"/>
      <c r="B72" s="69"/>
      <c r="C72" s="27" t="s">
        <v>12</v>
      </c>
      <c r="D72" s="27" t="s">
        <v>13</v>
      </c>
      <c r="E72" s="173">
        <v>100</v>
      </c>
      <c r="F72" s="173">
        <v>0</v>
      </c>
      <c r="G72" s="173">
        <v>0</v>
      </c>
      <c r="H72" s="28">
        <f>F72/E72</f>
        <v>0</v>
      </c>
    </row>
    <row r="73" spans="1:8" x14ac:dyDescent="0.25">
      <c r="A73" s="58" t="s">
        <v>70</v>
      </c>
      <c r="B73" s="18"/>
      <c r="C73" s="18"/>
      <c r="D73" s="18" t="s">
        <v>71</v>
      </c>
      <c r="E73" s="164">
        <f>SUM(E74,E77,E80,E83)</f>
        <v>283450</v>
      </c>
      <c r="F73" s="164">
        <f>SUM(F74,F77,F80+F83)</f>
        <v>46995.16</v>
      </c>
      <c r="G73" s="164">
        <f>SUM(G74,G77,G80,G83)</f>
        <v>0</v>
      </c>
      <c r="H73" s="19">
        <f>(F73+G73)/E73</f>
        <v>0.16579700123478569</v>
      </c>
    </row>
    <row r="74" spans="1:8" ht="22.2" x14ac:dyDescent="0.25">
      <c r="A74" s="70"/>
      <c r="B74" s="30" t="s">
        <v>72</v>
      </c>
      <c r="C74" s="30"/>
      <c r="D74" s="31" t="s">
        <v>73</v>
      </c>
      <c r="E74" s="152">
        <f>SUM(E75:E76)</f>
        <v>186050</v>
      </c>
      <c r="F74" s="152">
        <f>SUM(F75:F76)</f>
        <v>4395</v>
      </c>
      <c r="G74" s="152">
        <f>SUM(G75:G76)</f>
        <v>0</v>
      </c>
      <c r="H74" s="32">
        <f t="shared" ref="H74:H79" si="5">F74/E74</f>
        <v>2.3622682074711097E-2</v>
      </c>
    </row>
    <row r="75" spans="1:8" x14ac:dyDescent="0.25">
      <c r="A75" s="53"/>
      <c r="B75" s="27"/>
      <c r="C75" s="27" t="s">
        <v>10</v>
      </c>
      <c r="D75" s="27" t="s">
        <v>11</v>
      </c>
      <c r="E75" s="173">
        <v>183000</v>
      </c>
      <c r="F75" s="173">
        <v>4395</v>
      </c>
      <c r="G75" s="173">
        <v>0</v>
      </c>
      <c r="H75" s="28">
        <f t="shared" si="5"/>
        <v>2.4016393442622949E-2</v>
      </c>
    </row>
    <row r="76" spans="1:8" x14ac:dyDescent="0.25">
      <c r="A76" s="53"/>
      <c r="B76" s="27"/>
      <c r="C76" s="27" t="s">
        <v>12</v>
      </c>
      <c r="D76" s="25" t="s">
        <v>13</v>
      </c>
      <c r="E76" s="173">
        <v>3050</v>
      </c>
      <c r="F76" s="173">
        <v>0</v>
      </c>
      <c r="G76" s="173">
        <v>0</v>
      </c>
      <c r="H76" s="28">
        <f t="shared" si="5"/>
        <v>0</v>
      </c>
    </row>
    <row r="77" spans="1:8" x14ac:dyDescent="0.25">
      <c r="A77" s="53"/>
      <c r="B77" s="30" t="s">
        <v>222</v>
      </c>
      <c r="C77" s="30"/>
      <c r="D77" s="247" t="s">
        <v>336</v>
      </c>
      <c r="E77" s="152">
        <f>SUM(E78+E79)</f>
        <v>40300</v>
      </c>
      <c r="F77" s="152">
        <f>SUM(F78+F79)</f>
        <v>15778.1</v>
      </c>
      <c r="G77" s="152">
        <f>SUM(G78:G79)</f>
        <v>0</v>
      </c>
      <c r="H77" s="32">
        <f t="shared" si="5"/>
        <v>0.39151612903225808</v>
      </c>
    </row>
    <row r="78" spans="1:8" x14ac:dyDescent="0.25">
      <c r="A78" s="53"/>
      <c r="B78" s="71"/>
      <c r="C78" s="27" t="s">
        <v>10</v>
      </c>
      <c r="D78" s="27" t="s">
        <v>11</v>
      </c>
      <c r="E78" s="173">
        <v>40000</v>
      </c>
      <c r="F78" s="173">
        <v>15737</v>
      </c>
      <c r="G78" s="173">
        <v>0</v>
      </c>
      <c r="H78" s="28">
        <f t="shared" si="5"/>
        <v>0.39342500000000002</v>
      </c>
    </row>
    <row r="79" spans="1:8" x14ac:dyDescent="0.25">
      <c r="A79" s="53"/>
      <c r="B79" s="71"/>
      <c r="C79" s="27" t="s">
        <v>12</v>
      </c>
      <c r="D79" s="25" t="s">
        <v>13</v>
      </c>
      <c r="E79" s="173">
        <v>300</v>
      </c>
      <c r="F79" s="173">
        <v>41.1</v>
      </c>
      <c r="G79" s="173">
        <v>0</v>
      </c>
      <c r="H79" s="28">
        <f t="shared" si="5"/>
        <v>0.13700000000000001</v>
      </c>
    </row>
    <row r="80" spans="1:8" x14ac:dyDescent="0.25">
      <c r="A80" s="53"/>
      <c r="B80" s="72">
        <v>71035</v>
      </c>
      <c r="C80" s="37"/>
      <c r="D80" s="30" t="s">
        <v>74</v>
      </c>
      <c r="E80" s="152">
        <f>SUM(E81:E82)</f>
        <v>51100</v>
      </c>
      <c r="F80" s="152">
        <f>SUM(F81:F82)</f>
        <v>20827.060000000001</v>
      </c>
      <c r="G80" s="152">
        <f>SUM(G81:G82)</f>
        <v>0</v>
      </c>
      <c r="H80" s="32">
        <f>(F80+G80)/E80</f>
        <v>0.40757455968688849</v>
      </c>
    </row>
    <row r="81" spans="1:13" x14ac:dyDescent="0.25">
      <c r="A81" s="53"/>
      <c r="B81" s="73"/>
      <c r="C81" s="27" t="s">
        <v>16</v>
      </c>
      <c r="D81" s="27" t="s">
        <v>17</v>
      </c>
      <c r="E81" s="173">
        <v>500</v>
      </c>
      <c r="F81" s="173">
        <v>184.06</v>
      </c>
      <c r="G81" s="173">
        <v>0</v>
      </c>
      <c r="H81" s="28">
        <f>F81/E81</f>
        <v>0.36812</v>
      </c>
    </row>
    <row r="82" spans="1:13" x14ac:dyDescent="0.25">
      <c r="A82" s="53"/>
      <c r="B82" s="74"/>
      <c r="C82" s="27" t="s">
        <v>10</v>
      </c>
      <c r="D82" s="27" t="s">
        <v>11</v>
      </c>
      <c r="E82" s="173">
        <v>50600</v>
      </c>
      <c r="F82" s="173">
        <v>20643</v>
      </c>
      <c r="G82" s="173">
        <v>0</v>
      </c>
      <c r="H82" s="28">
        <f>F82/E82</f>
        <v>0.40796442687747037</v>
      </c>
    </row>
    <row r="83" spans="1:13" x14ac:dyDescent="0.25">
      <c r="A83" s="53"/>
      <c r="B83" s="72">
        <v>71095</v>
      </c>
      <c r="C83" s="37"/>
      <c r="D83" s="30" t="s">
        <v>30</v>
      </c>
      <c r="E83" s="152">
        <f>SUM(E84:E84)</f>
        <v>6000</v>
      </c>
      <c r="F83" s="152">
        <f>SUM(F84:F84)</f>
        <v>5995</v>
      </c>
      <c r="G83" s="152">
        <f>SUM(G84:G84)</f>
        <v>0</v>
      </c>
      <c r="H83" s="32">
        <f>(G83+F83)/E83</f>
        <v>0.99916666666666665</v>
      </c>
    </row>
    <row r="84" spans="1:13" ht="33" x14ac:dyDescent="0.25">
      <c r="A84" s="53"/>
      <c r="B84" s="73"/>
      <c r="C84" s="27" t="s">
        <v>109</v>
      </c>
      <c r="D84" s="25" t="s">
        <v>110</v>
      </c>
      <c r="E84" s="173">
        <v>6000</v>
      </c>
      <c r="F84" s="173">
        <v>5995</v>
      </c>
      <c r="G84" s="173">
        <v>0</v>
      </c>
      <c r="H84" s="28">
        <f>F84/E84</f>
        <v>0.99916666666666665</v>
      </c>
    </row>
    <row r="85" spans="1:13" x14ac:dyDescent="0.25">
      <c r="A85" s="250" t="s">
        <v>75</v>
      </c>
      <c r="B85" s="75"/>
      <c r="C85" s="75"/>
      <c r="D85" s="75" t="s">
        <v>76</v>
      </c>
      <c r="E85" s="164">
        <f>SUM(E86+E92+E100+E129+E132+E135)</f>
        <v>6925325.5499999998</v>
      </c>
      <c r="F85" s="164">
        <f>SUM(F86+F92+F100+F129+F132+F135)</f>
        <v>3196994.2</v>
      </c>
      <c r="G85" s="164">
        <f>SUM(G86+G92+G100+G129+G132+G135)</f>
        <v>237116.79</v>
      </c>
      <c r="H85" s="19">
        <f>(F85+G85)/E85</f>
        <v>0.49587719237256656</v>
      </c>
    </row>
    <row r="86" spans="1:13" x14ac:dyDescent="0.25">
      <c r="A86" s="44"/>
      <c r="B86" s="76" t="s">
        <v>77</v>
      </c>
      <c r="C86" s="76"/>
      <c r="D86" s="76" t="s">
        <v>78</v>
      </c>
      <c r="E86" s="235">
        <f>SUM(E87:E91)</f>
        <v>70519</v>
      </c>
      <c r="F86" s="235">
        <f>SUM(F87:F91)</f>
        <v>35476.58</v>
      </c>
      <c r="G86" s="235">
        <f>SUM(G87:G91)</f>
        <v>0</v>
      </c>
      <c r="H86" s="83">
        <f t="shared" ref="H86:H99" si="6">F86/E86</f>
        <v>0.50307831931819791</v>
      </c>
    </row>
    <row r="87" spans="1:13" x14ac:dyDescent="0.25">
      <c r="A87" s="53"/>
      <c r="B87" s="59"/>
      <c r="C87" s="27" t="s">
        <v>48</v>
      </c>
      <c r="D87" s="27" t="s">
        <v>49</v>
      </c>
      <c r="E87" s="173">
        <v>53886</v>
      </c>
      <c r="F87" s="173">
        <v>25850.76</v>
      </c>
      <c r="G87" s="173">
        <v>0</v>
      </c>
      <c r="H87" s="28">
        <f t="shared" si="6"/>
        <v>0.47973054225587347</v>
      </c>
    </row>
    <row r="88" spans="1:13" x14ac:dyDescent="0.25">
      <c r="A88" s="53"/>
      <c r="B88" s="60"/>
      <c r="C88" s="27" t="s">
        <v>92</v>
      </c>
      <c r="D88" s="27" t="s">
        <v>93</v>
      </c>
      <c r="E88" s="173">
        <v>3802</v>
      </c>
      <c r="F88" s="173">
        <v>3802</v>
      </c>
      <c r="G88" s="173">
        <v>0</v>
      </c>
      <c r="H88" s="28">
        <f t="shared" si="6"/>
        <v>1</v>
      </c>
    </row>
    <row r="89" spans="1:13" x14ac:dyDescent="0.25">
      <c r="A89" s="53"/>
      <c r="B89" s="57"/>
      <c r="C89" s="27" t="s">
        <v>31</v>
      </c>
      <c r="D89" s="27" t="s">
        <v>79</v>
      </c>
      <c r="E89" s="173">
        <v>11160</v>
      </c>
      <c r="F89" s="173">
        <v>5097.34</v>
      </c>
      <c r="G89" s="173">
        <v>0</v>
      </c>
      <c r="H89" s="28">
        <f t="shared" si="6"/>
        <v>0.4567508960573477</v>
      </c>
    </row>
    <row r="90" spans="1:13" ht="22.2" x14ac:dyDescent="0.25">
      <c r="A90" s="53"/>
      <c r="B90" s="69"/>
      <c r="C90" s="27" t="s">
        <v>33</v>
      </c>
      <c r="D90" s="143" t="s">
        <v>333</v>
      </c>
      <c r="E90" s="173">
        <v>1211</v>
      </c>
      <c r="F90" s="173">
        <v>726.48</v>
      </c>
      <c r="G90" s="173">
        <v>0</v>
      </c>
      <c r="H90" s="28">
        <f t="shared" si="6"/>
        <v>0.5999009083402147</v>
      </c>
    </row>
    <row r="91" spans="1:13" ht="22.2" x14ac:dyDescent="0.25">
      <c r="A91" s="53"/>
      <c r="B91" s="69"/>
      <c r="C91" s="27" t="s">
        <v>312</v>
      </c>
      <c r="D91" s="222" t="s">
        <v>323</v>
      </c>
      <c r="E91" s="173">
        <v>460</v>
      </c>
      <c r="F91" s="173">
        <v>0</v>
      </c>
      <c r="G91" s="173">
        <v>0</v>
      </c>
      <c r="H91" s="28">
        <f t="shared" si="6"/>
        <v>0</v>
      </c>
    </row>
    <row r="92" spans="1:13" ht="22.2" x14ac:dyDescent="0.25">
      <c r="A92" s="68"/>
      <c r="B92" s="30" t="s">
        <v>80</v>
      </c>
      <c r="C92" s="30"/>
      <c r="D92" s="38" t="s">
        <v>81</v>
      </c>
      <c r="E92" s="152">
        <f>SUM(E93:E99)</f>
        <v>235000</v>
      </c>
      <c r="F92" s="152">
        <f>SUM(F93:F99)</f>
        <v>101884.02</v>
      </c>
      <c r="G92" s="152">
        <f>SUM(G93:G97)</f>
        <v>0</v>
      </c>
      <c r="H92" s="77">
        <f t="shared" si="6"/>
        <v>0.43354902127659578</v>
      </c>
    </row>
    <row r="93" spans="1:13" x14ac:dyDescent="0.25">
      <c r="A93" s="68"/>
      <c r="B93" s="73"/>
      <c r="C93" s="27" t="s">
        <v>82</v>
      </c>
      <c r="D93" s="78" t="s">
        <v>83</v>
      </c>
      <c r="E93" s="173">
        <v>174000</v>
      </c>
      <c r="F93" s="173">
        <v>84375</v>
      </c>
      <c r="G93" s="173">
        <v>0</v>
      </c>
      <c r="H93" s="64">
        <f t="shared" si="6"/>
        <v>0.48491379310344829</v>
      </c>
    </row>
    <row r="94" spans="1:13" x14ac:dyDescent="0.25">
      <c r="A94" s="53"/>
      <c r="B94" s="74"/>
      <c r="C94" s="27" t="s">
        <v>34</v>
      </c>
      <c r="D94" s="78" t="s">
        <v>35</v>
      </c>
      <c r="E94" s="173">
        <v>6000</v>
      </c>
      <c r="F94" s="173">
        <v>5124.1000000000004</v>
      </c>
      <c r="G94" s="173">
        <v>0</v>
      </c>
      <c r="H94" s="64">
        <f t="shared" si="6"/>
        <v>0.85401666666666676</v>
      </c>
    </row>
    <row r="95" spans="1:13" x14ac:dyDescent="0.25">
      <c r="A95" s="53"/>
      <c r="B95" s="74"/>
      <c r="C95" s="27" t="s">
        <v>230</v>
      </c>
      <c r="D95" s="78" t="s">
        <v>239</v>
      </c>
      <c r="E95" s="173">
        <v>1000</v>
      </c>
      <c r="F95" s="173">
        <v>907.37</v>
      </c>
      <c r="G95" s="173">
        <v>0</v>
      </c>
      <c r="H95" s="64">
        <f t="shared" si="6"/>
        <v>0.90737000000000001</v>
      </c>
    </row>
    <row r="96" spans="1:13" x14ac:dyDescent="0.25">
      <c r="A96" s="68"/>
      <c r="B96" s="74"/>
      <c r="C96" s="27" t="s">
        <v>10</v>
      </c>
      <c r="D96" s="78" t="s">
        <v>11</v>
      </c>
      <c r="E96" s="173">
        <v>44000</v>
      </c>
      <c r="F96" s="173">
        <v>8587.0499999999993</v>
      </c>
      <c r="G96" s="173">
        <v>0</v>
      </c>
      <c r="H96" s="64">
        <f t="shared" si="6"/>
        <v>0.19516022727272725</v>
      </c>
      <c r="M96" s="227"/>
    </row>
    <row r="97" spans="1:8" ht="22.2" x14ac:dyDescent="0.25">
      <c r="A97" s="68"/>
      <c r="B97" s="74"/>
      <c r="C97" s="27" t="s">
        <v>85</v>
      </c>
      <c r="D97" s="65" t="s">
        <v>214</v>
      </c>
      <c r="E97" s="173">
        <v>3000</v>
      </c>
      <c r="F97" s="173">
        <v>0</v>
      </c>
      <c r="G97" s="173">
        <v>0</v>
      </c>
      <c r="H97" s="64">
        <f t="shared" si="6"/>
        <v>0</v>
      </c>
    </row>
    <row r="98" spans="1:8" x14ac:dyDescent="0.25">
      <c r="A98" s="68"/>
      <c r="B98" s="74"/>
      <c r="C98" s="27" t="s">
        <v>86</v>
      </c>
      <c r="D98" s="65" t="s">
        <v>119</v>
      </c>
      <c r="E98" s="173">
        <v>2000</v>
      </c>
      <c r="F98" s="173">
        <v>0</v>
      </c>
      <c r="G98" s="173">
        <v>0</v>
      </c>
      <c r="H98" s="64">
        <f t="shared" si="6"/>
        <v>0</v>
      </c>
    </row>
    <row r="99" spans="1:8" ht="22.2" x14ac:dyDescent="0.25">
      <c r="A99" s="68"/>
      <c r="B99" s="74"/>
      <c r="C99" s="27" t="s">
        <v>88</v>
      </c>
      <c r="D99" s="222" t="s">
        <v>288</v>
      </c>
      <c r="E99" s="173">
        <v>5000</v>
      </c>
      <c r="F99" s="173">
        <v>2890.5</v>
      </c>
      <c r="G99" s="173">
        <v>0</v>
      </c>
      <c r="H99" s="64">
        <f t="shared" si="6"/>
        <v>0.57809999999999995</v>
      </c>
    </row>
    <row r="100" spans="1:8" ht="22.2" x14ac:dyDescent="0.25">
      <c r="A100" s="53"/>
      <c r="B100" s="30" t="s">
        <v>90</v>
      </c>
      <c r="C100" s="30"/>
      <c r="D100" s="38" t="s">
        <v>91</v>
      </c>
      <c r="E100" s="152">
        <f>SUM(E101:E128)</f>
        <v>6388110.5499999998</v>
      </c>
      <c r="F100" s="152">
        <f>SUM(F101:F128)</f>
        <v>2921689.3</v>
      </c>
      <c r="G100" s="152">
        <f>SUM(G101:G128)</f>
        <v>237116.79</v>
      </c>
      <c r="H100" s="32">
        <f>(F100+G100)/E100</f>
        <v>0.49448206402752376</v>
      </c>
    </row>
    <row r="101" spans="1:8" ht="22.2" x14ac:dyDescent="0.25">
      <c r="A101" s="53"/>
      <c r="B101" s="54"/>
      <c r="C101" s="27" t="s">
        <v>46</v>
      </c>
      <c r="D101" s="65" t="s">
        <v>218</v>
      </c>
      <c r="E101" s="173">
        <v>5000</v>
      </c>
      <c r="F101" s="173">
        <v>2173.4299999999998</v>
      </c>
      <c r="G101" s="173">
        <v>0</v>
      </c>
      <c r="H101" s="28">
        <f t="shared" ref="H101:H122" si="7">F101/E101</f>
        <v>0.43468599999999996</v>
      </c>
    </row>
    <row r="102" spans="1:8" x14ac:dyDescent="0.25">
      <c r="A102" s="53"/>
      <c r="B102" s="57"/>
      <c r="C102" s="27" t="s">
        <v>48</v>
      </c>
      <c r="D102" s="78" t="s">
        <v>49</v>
      </c>
      <c r="E102" s="173">
        <v>3168118</v>
      </c>
      <c r="F102" s="173">
        <v>1612530.83</v>
      </c>
      <c r="G102" s="173">
        <v>0</v>
      </c>
      <c r="H102" s="28">
        <f t="shared" si="7"/>
        <v>0.50898698533324838</v>
      </c>
    </row>
    <row r="103" spans="1:8" x14ac:dyDescent="0.25">
      <c r="A103" s="53"/>
      <c r="B103" s="57"/>
      <c r="C103" s="27" t="s">
        <v>92</v>
      </c>
      <c r="D103" s="78" t="s">
        <v>93</v>
      </c>
      <c r="E103" s="173">
        <v>290570</v>
      </c>
      <c r="F103" s="173">
        <v>272228.78000000003</v>
      </c>
      <c r="G103" s="173">
        <v>0</v>
      </c>
      <c r="H103" s="28">
        <f t="shared" si="7"/>
        <v>0.9368784802285165</v>
      </c>
    </row>
    <row r="104" spans="1:8" x14ac:dyDescent="0.25">
      <c r="A104" s="53"/>
      <c r="B104" s="57"/>
      <c r="C104" s="27" t="s">
        <v>94</v>
      </c>
      <c r="D104" s="78" t="s">
        <v>95</v>
      </c>
      <c r="E104" s="173">
        <v>500</v>
      </c>
      <c r="F104" s="173">
        <v>106.42</v>
      </c>
      <c r="G104" s="173">
        <v>0</v>
      </c>
      <c r="H104" s="28">
        <f t="shared" si="7"/>
        <v>0.21284</v>
      </c>
    </row>
    <row r="105" spans="1:8" x14ac:dyDescent="0.25">
      <c r="A105" s="53"/>
      <c r="B105" s="57"/>
      <c r="C105" s="27" t="s">
        <v>31</v>
      </c>
      <c r="D105" s="78" t="s">
        <v>32</v>
      </c>
      <c r="E105" s="173">
        <v>594000</v>
      </c>
      <c r="F105" s="173">
        <v>310078.62</v>
      </c>
      <c r="G105" s="173">
        <v>0</v>
      </c>
      <c r="H105" s="28">
        <f t="shared" si="7"/>
        <v>0.52201787878787875</v>
      </c>
    </row>
    <row r="106" spans="1:8" ht="22.2" x14ac:dyDescent="0.25">
      <c r="A106" s="53"/>
      <c r="B106" s="74"/>
      <c r="C106" s="27" t="s">
        <v>33</v>
      </c>
      <c r="D106" s="222" t="s">
        <v>334</v>
      </c>
      <c r="E106" s="173">
        <v>83000</v>
      </c>
      <c r="F106" s="173">
        <v>34799.379999999997</v>
      </c>
      <c r="G106" s="173">
        <v>0</v>
      </c>
      <c r="H106" s="28">
        <f t="shared" si="7"/>
        <v>0.41926963855421684</v>
      </c>
    </row>
    <row r="107" spans="1:8" ht="22.2" x14ac:dyDescent="0.25">
      <c r="A107" s="53"/>
      <c r="B107" s="74"/>
      <c r="C107" s="27" t="s">
        <v>96</v>
      </c>
      <c r="D107" s="65" t="s">
        <v>97</v>
      </c>
      <c r="E107" s="173">
        <v>40500</v>
      </c>
      <c r="F107" s="173">
        <v>26166</v>
      </c>
      <c r="G107" s="173">
        <v>0</v>
      </c>
      <c r="H107" s="28">
        <f t="shared" si="7"/>
        <v>0.64607407407407402</v>
      </c>
    </row>
    <row r="108" spans="1:8" x14ac:dyDescent="0.25">
      <c r="A108" s="53"/>
      <c r="B108" s="57"/>
      <c r="C108" s="27" t="s">
        <v>25</v>
      </c>
      <c r="D108" s="78" t="s">
        <v>26</v>
      </c>
      <c r="E108" s="173">
        <v>76339</v>
      </c>
      <c r="F108" s="173">
        <v>33226.449999999997</v>
      </c>
      <c r="G108" s="173">
        <v>0</v>
      </c>
      <c r="H108" s="28">
        <f t="shared" si="7"/>
        <v>0.43524869332844285</v>
      </c>
    </row>
    <row r="109" spans="1:8" x14ac:dyDescent="0.25">
      <c r="A109" s="53"/>
      <c r="B109" s="57"/>
      <c r="C109" s="27" t="s">
        <v>34</v>
      </c>
      <c r="D109" s="78" t="s">
        <v>35</v>
      </c>
      <c r="E109" s="173">
        <v>135000</v>
      </c>
      <c r="F109" s="173">
        <v>67830.39</v>
      </c>
      <c r="G109" s="173">
        <v>0</v>
      </c>
      <c r="H109" s="28">
        <f t="shared" si="7"/>
        <v>0.50244733333333336</v>
      </c>
    </row>
    <row r="110" spans="1:8" x14ac:dyDescent="0.25">
      <c r="A110" s="53"/>
      <c r="B110" s="57"/>
      <c r="C110" s="27" t="s">
        <v>84</v>
      </c>
      <c r="D110" s="65" t="s">
        <v>296</v>
      </c>
      <c r="E110" s="173">
        <v>1600</v>
      </c>
      <c r="F110" s="173">
        <v>673.6</v>
      </c>
      <c r="G110" s="173">
        <v>0</v>
      </c>
      <c r="H110" s="28">
        <f t="shared" si="7"/>
        <v>0.42100000000000004</v>
      </c>
    </row>
    <row r="111" spans="1:8" x14ac:dyDescent="0.25">
      <c r="A111" s="53"/>
      <c r="B111" s="57"/>
      <c r="C111" s="27" t="s">
        <v>16</v>
      </c>
      <c r="D111" s="78" t="s">
        <v>17</v>
      </c>
      <c r="E111" s="173">
        <v>138000</v>
      </c>
      <c r="F111" s="173">
        <v>58232.17</v>
      </c>
      <c r="G111" s="173">
        <v>0</v>
      </c>
      <c r="H111" s="28">
        <f t="shared" si="7"/>
        <v>0.42197224637681158</v>
      </c>
    </row>
    <row r="112" spans="1:8" x14ac:dyDescent="0.25">
      <c r="A112" s="53"/>
      <c r="B112" s="57"/>
      <c r="C112" s="27" t="s">
        <v>27</v>
      </c>
      <c r="D112" s="78" t="s">
        <v>28</v>
      </c>
      <c r="E112" s="173">
        <v>143000</v>
      </c>
      <c r="F112" s="173">
        <v>33447.58</v>
      </c>
      <c r="G112" s="173">
        <v>0</v>
      </c>
      <c r="H112" s="28">
        <f t="shared" si="7"/>
        <v>0.23389916083916085</v>
      </c>
    </row>
    <row r="113" spans="1:8" x14ac:dyDescent="0.25">
      <c r="A113" s="53"/>
      <c r="B113" s="57"/>
      <c r="C113" s="27" t="s">
        <v>50</v>
      </c>
      <c r="D113" s="78" t="s">
        <v>51</v>
      </c>
      <c r="E113" s="173">
        <v>2200</v>
      </c>
      <c r="F113" s="173">
        <v>1975</v>
      </c>
      <c r="G113" s="173">
        <v>0</v>
      </c>
      <c r="H113" s="28">
        <f t="shared" si="7"/>
        <v>0.89772727272727271</v>
      </c>
    </row>
    <row r="114" spans="1:8" x14ac:dyDescent="0.25">
      <c r="A114" s="53"/>
      <c r="B114" s="74"/>
      <c r="C114" s="27" t="s">
        <v>10</v>
      </c>
      <c r="D114" s="78" t="s">
        <v>11</v>
      </c>
      <c r="E114" s="173">
        <v>567886.42000000004</v>
      </c>
      <c r="F114" s="173">
        <v>310587.25</v>
      </c>
      <c r="G114" s="173">
        <v>0</v>
      </c>
      <c r="H114" s="28">
        <f t="shared" si="7"/>
        <v>0.54691790305533272</v>
      </c>
    </row>
    <row r="115" spans="1:8" ht="22.2" x14ac:dyDescent="0.25">
      <c r="A115" s="53"/>
      <c r="B115" s="57"/>
      <c r="C115" s="27" t="s">
        <v>85</v>
      </c>
      <c r="D115" s="65" t="s">
        <v>214</v>
      </c>
      <c r="E115" s="173">
        <v>56000</v>
      </c>
      <c r="F115" s="173">
        <v>23325.09</v>
      </c>
      <c r="G115" s="173">
        <v>0</v>
      </c>
      <c r="H115" s="28">
        <f t="shared" si="7"/>
        <v>0.41651946428571429</v>
      </c>
    </row>
    <row r="116" spans="1:8" x14ac:dyDescent="0.25">
      <c r="A116" s="53"/>
      <c r="B116" s="57"/>
      <c r="C116" s="79" t="s">
        <v>86</v>
      </c>
      <c r="D116" s="27" t="s">
        <v>87</v>
      </c>
      <c r="E116" s="173">
        <v>18000</v>
      </c>
      <c r="F116" s="173">
        <v>9762.2000000000007</v>
      </c>
      <c r="G116" s="173">
        <v>0</v>
      </c>
      <c r="H116" s="28">
        <f t="shared" si="7"/>
        <v>0.54234444444444452</v>
      </c>
    </row>
    <row r="117" spans="1:8" x14ac:dyDescent="0.25">
      <c r="A117" s="53"/>
      <c r="B117" s="57"/>
      <c r="C117" s="79" t="s">
        <v>106</v>
      </c>
      <c r="D117" s="27" t="s">
        <v>107</v>
      </c>
      <c r="E117" s="173">
        <v>1200</v>
      </c>
      <c r="F117" s="173">
        <v>0</v>
      </c>
      <c r="G117" s="173">
        <v>0</v>
      </c>
      <c r="H117" s="28">
        <f t="shared" si="7"/>
        <v>0</v>
      </c>
    </row>
    <row r="118" spans="1:8" x14ac:dyDescent="0.25">
      <c r="A118" s="53"/>
      <c r="B118" s="57"/>
      <c r="C118" s="27" t="s">
        <v>12</v>
      </c>
      <c r="D118" s="27" t="s">
        <v>13</v>
      </c>
      <c r="E118" s="173">
        <v>21000</v>
      </c>
      <c r="F118" s="173">
        <v>8216</v>
      </c>
      <c r="G118" s="173">
        <v>0</v>
      </c>
      <c r="H118" s="28">
        <f t="shared" si="7"/>
        <v>0.39123809523809522</v>
      </c>
    </row>
    <row r="119" spans="1:8" ht="21" customHeight="1" x14ac:dyDescent="0.25">
      <c r="A119" s="53"/>
      <c r="B119" s="57"/>
      <c r="C119" s="27" t="s">
        <v>98</v>
      </c>
      <c r="D119" s="25" t="s">
        <v>99</v>
      </c>
      <c r="E119" s="173">
        <v>118853</v>
      </c>
      <c r="F119" s="173">
        <v>90000</v>
      </c>
      <c r="G119" s="173">
        <v>0</v>
      </c>
      <c r="H119" s="28">
        <f t="shared" si="7"/>
        <v>0.75723793257216898</v>
      </c>
    </row>
    <row r="120" spans="1:8" ht="22.2" x14ac:dyDescent="0.25">
      <c r="A120" s="53"/>
      <c r="B120" s="57"/>
      <c r="C120" s="27" t="s">
        <v>100</v>
      </c>
      <c r="D120" s="25" t="s">
        <v>101</v>
      </c>
      <c r="E120" s="173">
        <v>15</v>
      </c>
      <c r="F120" s="173">
        <v>13</v>
      </c>
      <c r="G120" s="173">
        <v>0</v>
      </c>
      <c r="H120" s="28">
        <f t="shared" si="7"/>
        <v>0.8666666666666667</v>
      </c>
    </row>
    <row r="121" spans="1:8" ht="22.2" x14ac:dyDescent="0.25">
      <c r="A121" s="53"/>
      <c r="B121" s="57"/>
      <c r="C121" s="27" t="s">
        <v>102</v>
      </c>
      <c r="D121" s="25" t="s">
        <v>103</v>
      </c>
      <c r="E121" s="173">
        <v>2500</v>
      </c>
      <c r="F121" s="173">
        <v>1132.1099999999999</v>
      </c>
      <c r="G121" s="173">
        <v>0</v>
      </c>
      <c r="H121" s="28">
        <f t="shared" si="7"/>
        <v>0.45284399999999997</v>
      </c>
    </row>
    <row r="122" spans="1:8" ht="22.2" x14ac:dyDescent="0.25">
      <c r="A122" s="53"/>
      <c r="B122" s="57"/>
      <c r="C122" s="27" t="s">
        <v>232</v>
      </c>
      <c r="D122" s="143" t="s">
        <v>325</v>
      </c>
      <c r="E122" s="173">
        <v>500</v>
      </c>
      <c r="F122" s="173">
        <v>500</v>
      </c>
      <c r="G122" s="173">
        <v>0</v>
      </c>
      <c r="H122" s="28">
        <f t="shared" si="7"/>
        <v>1</v>
      </c>
    </row>
    <row r="123" spans="1:8" ht="24" customHeight="1" x14ac:dyDescent="0.25">
      <c r="A123" s="53"/>
      <c r="B123" s="57"/>
      <c r="C123" s="27" t="s">
        <v>65</v>
      </c>
      <c r="D123" s="25" t="s">
        <v>66</v>
      </c>
      <c r="E123" s="173">
        <v>8000</v>
      </c>
      <c r="F123" s="173">
        <v>5779.73</v>
      </c>
      <c r="G123" s="173">
        <v>0</v>
      </c>
      <c r="H123" s="28">
        <f>F123/E123</f>
        <v>0.72246624999999998</v>
      </c>
    </row>
    <row r="124" spans="1:8" ht="24" customHeight="1" x14ac:dyDescent="0.25">
      <c r="A124" s="53"/>
      <c r="B124" s="57"/>
      <c r="C124" s="27" t="s">
        <v>88</v>
      </c>
      <c r="D124" s="65" t="s">
        <v>89</v>
      </c>
      <c r="E124" s="173">
        <v>7000</v>
      </c>
      <c r="F124" s="173">
        <v>6797</v>
      </c>
      <c r="G124" s="173">
        <v>0</v>
      </c>
      <c r="H124" s="28">
        <f>F124/E124</f>
        <v>0.97099999999999997</v>
      </c>
    </row>
    <row r="125" spans="1:8" ht="24" customHeight="1" x14ac:dyDescent="0.25">
      <c r="A125" s="53"/>
      <c r="B125" s="57"/>
      <c r="C125" s="27" t="s">
        <v>312</v>
      </c>
      <c r="D125" s="222" t="s">
        <v>323</v>
      </c>
      <c r="E125" s="173">
        <v>15000</v>
      </c>
      <c r="F125" s="173">
        <v>1475.01</v>
      </c>
      <c r="G125" s="173">
        <v>0</v>
      </c>
      <c r="H125" s="28">
        <f>F125/E125</f>
        <v>9.8334000000000005E-2</v>
      </c>
    </row>
    <row r="126" spans="1:8" ht="43.8" x14ac:dyDescent="0.25">
      <c r="A126" s="53"/>
      <c r="B126" s="57"/>
      <c r="C126" s="27" t="s">
        <v>278</v>
      </c>
      <c r="D126" s="65" t="s">
        <v>279</v>
      </c>
      <c r="E126" s="173">
        <v>21644.13</v>
      </c>
      <c r="F126" s="173">
        <v>10633.26</v>
      </c>
      <c r="G126" s="173">
        <v>0</v>
      </c>
      <c r="H126" s="28">
        <f>F126/E126</f>
        <v>0.49127684965854485</v>
      </c>
    </row>
    <row r="127" spans="1:8" x14ac:dyDescent="0.25">
      <c r="A127" s="53"/>
      <c r="B127" s="57"/>
      <c r="C127" s="27" t="s">
        <v>18</v>
      </c>
      <c r="D127" s="25" t="s">
        <v>19</v>
      </c>
      <c r="E127" s="173">
        <v>515800</v>
      </c>
      <c r="F127" s="173">
        <v>0</v>
      </c>
      <c r="G127" s="173">
        <v>231274.29</v>
      </c>
      <c r="H127" s="28">
        <f>G127/E127</f>
        <v>0.44837977898410236</v>
      </c>
    </row>
    <row r="128" spans="1:8" ht="22.2" x14ac:dyDescent="0.25">
      <c r="A128" s="53"/>
      <c r="B128" s="57"/>
      <c r="C128" s="27" t="s">
        <v>67</v>
      </c>
      <c r="D128" s="25" t="s">
        <v>68</v>
      </c>
      <c r="E128" s="173">
        <v>356885</v>
      </c>
      <c r="F128" s="173">
        <v>0</v>
      </c>
      <c r="G128" s="173">
        <v>5842.5</v>
      </c>
      <c r="H128" s="28">
        <f>G128/E128</f>
        <v>1.6370819731846394E-2</v>
      </c>
    </row>
    <row r="129" spans="1:8" x14ac:dyDescent="0.25">
      <c r="A129" s="53"/>
      <c r="B129" s="30" t="s">
        <v>304</v>
      </c>
      <c r="C129" s="30"/>
      <c r="D129" s="31" t="s">
        <v>305</v>
      </c>
      <c r="E129" s="152">
        <f>SUM(E130+E131)</f>
        <v>14696</v>
      </c>
      <c r="F129" s="152">
        <f>SUM(F130+F131)</f>
        <v>14121</v>
      </c>
      <c r="G129" s="152">
        <f>SUM(G130+G131)</f>
        <v>0</v>
      </c>
      <c r="H129" s="217">
        <f>F129/E129</f>
        <v>0.96087370713119213</v>
      </c>
    </row>
    <row r="130" spans="1:8" ht="22.2" x14ac:dyDescent="0.25">
      <c r="A130" s="53"/>
      <c r="B130" s="57"/>
      <c r="C130" s="27" t="s">
        <v>46</v>
      </c>
      <c r="D130" s="65" t="s">
        <v>47</v>
      </c>
      <c r="E130" s="173">
        <v>14131</v>
      </c>
      <c r="F130" s="173">
        <v>13556</v>
      </c>
      <c r="G130" s="173">
        <v>0</v>
      </c>
      <c r="H130" s="28">
        <f>F130/E130</f>
        <v>0.95930931993489488</v>
      </c>
    </row>
    <row r="131" spans="1:8" x14ac:dyDescent="0.25">
      <c r="A131" s="53"/>
      <c r="B131" s="57"/>
      <c r="C131" s="27" t="s">
        <v>34</v>
      </c>
      <c r="D131" s="78" t="s">
        <v>35</v>
      </c>
      <c r="E131" s="173">
        <v>565</v>
      </c>
      <c r="F131" s="173">
        <v>565</v>
      </c>
      <c r="G131" s="173">
        <v>0</v>
      </c>
      <c r="H131" s="28">
        <f t="shared" ref="H131" si="8">F131/E131</f>
        <v>1</v>
      </c>
    </row>
    <row r="132" spans="1:8" ht="22.2" x14ac:dyDescent="0.25">
      <c r="A132" s="53"/>
      <c r="B132" s="30" t="s">
        <v>104</v>
      </c>
      <c r="C132" s="30"/>
      <c r="D132" s="80" t="s">
        <v>105</v>
      </c>
      <c r="E132" s="152">
        <f>SUM(E133:E134)</f>
        <v>42300</v>
      </c>
      <c r="F132" s="152">
        <f>SUM(F133:F134)</f>
        <v>17288.989999999998</v>
      </c>
      <c r="G132" s="152">
        <f>SUM(G133:G134)</f>
        <v>0</v>
      </c>
      <c r="H132" s="32">
        <f>(F132+G132)/E132</f>
        <v>0.40872316784869972</v>
      </c>
    </row>
    <row r="133" spans="1:8" x14ac:dyDescent="0.25">
      <c r="A133" s="53"/>
      <c r="B133" s="57"/>
      <c r="C133" s="27" t="s">
        <v>34</v>
      </c>
      <c r="D133" s="78" t="s">
        <v>35</v>
      </c>
      <c r="E133" s="173">
        <v>10000</v>
      </c>
      <c r="F133" s="173">
        <v>2696.66</v>
      </c>
      <c r="G133" s="173">
        <v>0</v>
      </c>
      <c r="H133" s="52">
        <f>F133/E133</f>
        <v>0.26966599999999996</v>
      </c>
    </row>
    <row r="134" spans="1:8" x14ac:dyDescent="0.25">
      <c r="A134" s="53"/>
      <c r="B134" s="57"/>
      <c r="C134" s="27" t="s">
        <v>10</v>
      </c>
      <c r="D134" s="78" t="s">
        <v>11</v>
      </c>
      <c r="E134" s="173">
        <v>32300</v>
      </c>
      <c r="F134" s="173">
        <v>14592.33</v>
      </c>
      <c r="G134" s="173">
        <v>0</v>
      </c>
      <c r="H134" s="52">
        <f t="shared" ref="H134" si="9">F134/E134</f>
        <v>0.45177492260061919</v>
      </c>
    </row>
    <row r="135" spans="1:8" x14ac:dyDescent="0.25">
      <c r="A135" s="53"/>
      <c r="B135" s="76" t="s">
        <v>108</v>
      </c>
      <c r="C135" s="76"/>
      <c r="D135" s="82" t="s">
        <v>30</v>
      </c>
      <c r="E135" s="235">
        <f>SUM(E136:E140)</f>
        <v>174700</v>
      </c>
      <c r="F135" s="235">
        <f>SUM(F136:F140)</f>
        <v>106534.31</v>
      </c>
      <c r="G135" s="235">
        <f>SUM(G136:G140)</f>
        <v>0</v>
      </c>
      <c r="H135" s="83">
        <f>(G135+F135)/E135</f>
        <v>0.60981287922152261</v>
      </c>
    </row>
    <row r="136" spans="1:8" x14ac:dyDescent="0.25">
      <c r="A136" s="53"/>
      <c r="B136" s="57"/>
      <c r="C136" s="27" t="s">
        <v>82</v>
      </c>
      <c r="D136" s="27" t="s">
        <v>83</v>
      </c>
      <c r="E136" s="173">
        <v>97200</v>
      </c>
      <c r="F136" s="173">
        <v>48600</v>
      </c>
      <c r="G136" s="173">
        <v>0</v>
      </c>
      <c r="H136" s="28">
        <f>F136/E136</f>
        <v>0.5</v>
      </c>
    </row>
    <row r="137" spans="1:8" x14ac:dyDescent="0.25">
      <c r="A137" s="53"/>
      <c r="B137" s="57"/>
      <c r="C137" s="27" t="s">
        <v>34</v>
      </c>
      <c r="D137" s="25" t="s">
        <v>35</v>
      </c>
      <c r="E137" s="173">
        <v>9000</v>
      </c>
      <c r="F137" s="173">
        <v>6876.04</v>
      </c>
      <c r="G137" s="173">
        <v>0</v>
      </c>
      <c r="H137" s="28">
        <f t="shared" ref="H137:H140" si="10">F137/E137</f>
        <v>0.76400444444444449</v>
      </c>
    </row>
    <row r="138" spans="1:8" x14ac:dyDescent="0.25">
      <c r="A138" s="53"/>
      <c r="B138" s="57"/>
      <c r="C138" s="27" t="s">
        <v>230</v>
      </c>
      <c r="D138" s="25" t="s">
        <v>144</v>
      </c>
      <c r="E138" s="173">
        <v>4000</v>
      </c>
      <c r="F138" s="173">
        <v>3049.29</v>
      </c>
      <c r="G138" s="173">
        <v>0</v>
      </c>
      <c r="H138" s="28">
        <f t="shared" si="10"/>
        <v>0.76232250000000001</v>
      </c>
    </row>
    <row r="139" spans="1:8" x14ac:dyDescent="0.25">
      <c r="A139" s="53"/>
      <c r="B139" s="57"/>
      <c r="C139" s="27" t="s">
        <v>10</v>
      </c>
      <c r="D139" s="27" t="s">
        <v>11</v>
      </c>
      <c r="E139" s="173">
        <v>24500</v>
      </c>
      <c r="F139" s="173">
        <v>8899.91</v>
      </c>
      <c r="G139" s="173">
        <v>0</v>
      </c>
      <c r="H139" s="28">
        <f t="shared" si="10"/>
        <v>0.36326163265306122</v>
      </c>
    </row>
    <row r="140" spans="1:8" x14ac:dyDescent="0.25">
      <c r="A140" s="53"/>
      <c r="B140" s="57"/>
      <c r="C140" s="27" t="s">
        <v>12</v>
      </c>
      <c r="D140" s="27" t="s">
        <v>13</v>
      </c>
      <c r="E140" s="173">
        <v>40000</v>
      </c>
      <c r="F140" s="173">
        <v>39109.07</v>
      </c>
      <c r="G140" s="173">
        <v>0</v>
      </c>
      <c r="H140" s="28">
        <f t="shared" si="10"/>
        <v>0.97772674999999998</v>
      </c>
    </row>
    <row r="141" spans="1:8" ht="33" x14ac:dyDescent="0.25">
      <c r="A141" s="58" t="s">
        <v>111</v>
      </c>
      <c r="B141" s="18"/>
      <c r="C141" s="18"/>
      <c r="D141" s="84" t="s">
        <v>112</v>
      </c>
      <c r="E141" s="164">
        <f>SUM(E142)</f>
        <v>2426</v>
      </c>
      <c r="F141" s="164">
        <f>SUM(F142)</f>
        <v>0</v>
      </c>
      <c r="G141" s="164">
        <f>SUM(G142)</f>
        <v>0</v>
      </c>
      <c r="H141" s="19">
        <f>(F141+G141)/E141</f>
        <v>0</v>
      </c>
    </row>
    <row r="142" spans="1:8" ht="22.2" x14ac:dyDescent="0.25">
      <c r="A142" s="44"/>
      <c r="B142" s="30" t="s">
        <v>113</v>
      </c>
      <c r="C142" s="30"/>
      <c r="D142" s="31" t="s">
        <v>114</v>
      </c>
      <c r="E142" s="152">
        <f>SUM(E143:E146)</f>
        <v>2426</v>
      </c>
      <c r="F142" s="152">
        <f>SUM(F143:F146)</f>
        <v>0</v>
      </c>
      <c r="G142" s="152">
        <f>SUM(G143:G145)</f>
        <v>0</v>
      </c>
      <c r="H142" s="19">
        <f>F142/E142</f>
        <v>0</v>
      </c>
    </row>
    <row r="143" spans="1:8" x14ac:dyDescent="0.25">
      <c r="A143" s="53"/>
      <c r="B143" s="60"/>
      <c r="C143" s="27" t="s">
        <v>48</v>
      </c>
      <c r="D143" s="78" t="s">
        <v>49</v>
      </c>
      <c r="E143" s="173">
        <v>2040</v>
      </c>
      <c r="F143" s="173">
        <v>0</v>
      </c>
      <c r="G143" s="173">
        <v>0</v>
      </c>
      <c r="H143" s="64">
        <f t="shared" ref="H143:H149" si="11">F143/E143</f>
        <v>0</v>
      </c>
    </row>
    <row r="144" spans="1:8" x14ac:dyDescent="0.25">
      <c r="A144" s="53"/>
      <c r="B144" s="60"/>
      <c r="C144" s="27" t="s">
        <v>31</v>
      </c>
      <c r="D144" s="78" t="s">
        <v>32</v>
      </c>
      <c r="E144" s="173">
        <v>351</v>
      </c>
      <c r="F144" s="173">
        <v>0</v>
      </c>
      <c r="G144" s="173">
        <v>0</v>
      </c>
      <c r="H144" s="64">
        <f>F144/E144</f>
        <v>0</v>
      </c>
    </row>
    <row r="145" spans="1:8" ht="22.2" x14ac:dyDescent="0.25">
      <c r="A145" s="53"/>
      <c r="B145" s="60"/>
      <c r="C145" s="27" t="s">
        <v>33</v>
      </c>
      <c r="D145" s="222" t="s">
        <v>333</v>
      </c>
      <c r="E145" s="173">
        <v>25</v>
      </c>
      <c r="F145" s="173">
        <v>0</v>
      </c>
      <c r="G145" s="173">
        <v>0</v>
      </c>
      <c r="H145" s="64">
        <f>F145/E145</f>
        <v>0</v>
      </c>
    </row>
    <row r="146" spans="1:8" ht="22.2" x14ac:dyDescent="0.25">
      <c r="A146" s="53"/>
      <c r="B146" s="60"/>
      <c r="C146" s="150" t="s">
        <v>312</v>
      </c>
      <c r="D146" s="243" t="s">
        <v>323</v>
      </c>
      <c r="E146" s="173">
        <v>10</v>
      </c>
      <c r="F146" s="173">
        <v>0</v>
      </c>
      <c r="G146" s="173">
        <v>0</v>
      </c>
      <c r="H146" s="174">
        <f>F146/E146</f>
        <v>0</v>
      </c>
    </row>
    <row r="147" spans="1:8" x14ac:dyDescent="0.25">
      <c r="A147" s="30" t="s">
        <v>307</v>
      </c>
      <c r="B147" s="30"/>
      <c r="C147" s="36"/>
      <c r="D147" s="30" t="s">
        <v>308</v>
      </c>
      <c r="E147" s="152">
        <f t="shared" ref="E147:G148" si="12">E148</f>
        <v>300</v>
      </c>
      <c r="F147" s="152">
        <f t="shared" si="12"/>
        <v>0</v>
      </c>
      <c r="G147" s="152">
        <f t="shared" si="12"/>
        <v>0</v>
      </c>
      <c r="H147" s="77">
        <f t="shared" si="11"/>
        <v>0</v>
      </c>
    </row>
    <row r="148" spans="1:8" x14ac:dyDescent="0.25">
      <c r="A148" s="53"/>
      <c r="B148" s="76" t="s">
        <v>306</v>
      </c>
      <c r="C148" s="216"/>
      <c r="D148" s="76" t="s">
        <v>309</v>
      </c>
      <c r="E148" s="235">
        <f t="shared" si="12"/>
        <v>300</v>
      </c>
      <c r="F148" s="235">
        <f t="shared" si="12"/>
        <v>0</v>
      </c>
      <c r="G148" s="235">
        <f t="shared" si="12"/>
        <v>0</v>
      </c>
      <c r="H148" s="218">
        <f t="shared" si="11"/>
        <v>0</v>
      </c>
    </row>
    <row r="149" spans="1:8" ht="25.5" customHeight="1" x14ac:dyDescent="0.25">
      <c r="A149" s="53"/>
      <c r="B149" s="60"/>
      <c r="C149" s="27" t="s">
        <v>88</v>
      </c>
      <c r="D149" s="25" t="s">
        <v>89</v>
      </c>
      <c r="E149" s="173">
        <v>300</v>
      </c>
      <c r="F149" s="173">
        <v>0</v>
      </c>
      <c r="G149" s="173">
        <v>0</v>
      </c>
      <c r="H149" s="64">
        <f t="shared" si="11"/>
        <v>0</v>
      </c>
    </row>
    <row r="150" spans="1:8" ht="22.2" x14ac:dyDescent="0.25">
      <c r="A150" s="58" t="s">
        <v>115</v>
      </c>
      <c r="B150" s="18"/>
      <c r="C150" s="18"/>
      <c r="D150" s="84" t="s">
        <v>116</v>
      </c>
      <c r="E150" s="164">
        <f>SUM(E151+E154+E171+E173+E178)</f>
        <v>1483523</v>
      </c>
      <c r="F150" s="164">
        <f>SUM(F151+F154+F171+F178+F173)</f>
        <v>135756.07</v>
      </c>
      <c r="G150" s="164">
        <f>SUM(G151+G154+G173+G171+G178)</f>
        <v>841153.0199999999</v>
      </c>
      <c r="H150" s="19">
        <f>(F150+G150)/E150</f>
        <v>0.65850619774684982</v>
      </c>
    </row>
    <row r="151" spans="1:8" x14ac:dyDescent="0.25">
      <c r="A151" s="85"/>
      <c r="B151" s="18" t="s">
        <v>223</v>
      </c>
      <c r="C151" s="18"/>
      <c r="D151" s="84" t="s">
        <v>226</v>
      </c>
      <c r="E151" s="164">
        <f>SUM(E152:E153)</f>
        <v>20333</v>
      </c>
      <c r="F151" s="164">
        <f>SUM(F152:F153)</f>
        <v>2000</v>
      </c>
      <c r="G151" s="164">
        <f>SUM(G152:G153)</f>
        <v>18333</v>
      </c>
      <c r="H151" s="19">
        <f>F151/E151</f>
        <v>9.8362268233905467E-2</v>
      </c>
    </row>
    <row r="152" spans="1:8" ht="22.2" x14ac:dyDescent="0.25">
      <c r="A152" s="56"/>
      <c r="B152" s="86"/>
      <c r="C152" s="27" t="s">
        <v>224</v>
      </c>
      <c r="D152" s="25" t="s">
        <v>225</v>
      </c>
      <c r="E152" s="173">
        <v>2000</v>
      </c>
      <c r="F152" s="173">
        <v>2000</v>
      </c>
      <c r="G152" s="173">
        <v>0</v>
      </c>
      <c r="H152" s="28">
        <f>F152/E152</f>
        <v>1</v>
      </c>
    </row>
    <row r="153" spans="1:8" ht="33" x14ac:dyDescent="0.25">
      <c r="A153" s="56"/>
      <c r="B153" s="86"/>
      <c r="C153" s="27" t="s">
        <v>313</v>
      </c>
      <c r="D153" s="143" t="s">
        <v>326</v>
      </c>
      <c r="E153" s="173">
        <v>18333</v>
      </c>
      <c r="F153" s="173">
        <v>0</v>
      </c>
      <c r="G153" s="173">
        <v>18333</v>
      </c>
      <c r="H153" s="28">
        <f>F153/E153</f>
        <v>0</v>
      </c>
    </row>
    <row r="154" spans="1:8" x14ac:dyDescent="0.25">
      <c r="A154" s="53"/>
      <c r="B154" s="30" t="s">
        <v>117</v>
      </c>
      <c r="C154" s="30"/>
      <c r="D154" s="30" t="s">
        <v>118</v>
      </c>
      <c r="E154" s="152">
        <f>SUM(E155:E170)</f>
        <v>1446490</v>
      </c>
      <c r="F154" s="152">
        <f>SUM(F155:F170)</f>
        <v>131082.59</v>
      </c>
      <c r="G154" s="152">
        <f>SUM(G155:G170)</f>
        <v>822820.0199999999</v>
      </c>
      <c r="H154" s="153">
        <f>(F154+G154)/E154</f>
        <v>0.65946021749199779</v>
      </c>
    </row>
    <row r="155" spans="1:8" ht="34.950000000000003" customHeight="1" x14ac:dyDescent="0.25">
      <c r="A155" s="53"/>
      <c r="B155" s="101"/>
      <c r="C155" s="67" t="s">
        <v>109</v>
      </c>
      <c r="D155" s="143" t="s">
        <v>110</v>
      </c>
      <c r="E155" s="156">
        <v>5580</v>
      </c>
      <c r="F155" s="156">
        <v>0</v>
      </c>
      <c r="G155" s="156">
        <v>0</v>
      </c>
      <c r="H155" s="245">
        <f>(F155+G155)/E155</f>
        <v>0</v>
      </c>
    </row>
    <row r="156" spans="1:8" x14ac:dyDescent="0.25">
      <c r="A156" s="53"/>
      <c r="B156" s="101"/>
      <c r="C156" s="67" t="s">
        <v>82</v>
      </c>
      <c r="D156" s="78" t="s">
        <v>83</v>
      </c>
      <c r="E156" s="156">
        <v>40000</v>
      </c>
      <c r="F156" s="156">
        <v>15770.25</v>
      </c>
      <c r="G156" s="156">
        <v>0</v>
      </c>
      <c r="H156" s="245">
        <f>F156/E156</f>
        <v>0.39425624999999997</v>
      </c>
    </row>
    <row r="157" spans="1:8" x14ac:dyDescent="0.25">
      <c r="A157" s="53"/>
      <c r="B157" s="57"/>
      <c r="C157" s="27" t="s">
        <v>31</v>
      </c>
      <c r="D157" s="27" t="s">
        <v>32</v>
      </c>
      <c r="E157" s="173">
        <v>1300</v>
      </c>
      <c r="F157" s="173">
        <v>624.83000000000004</v>
      </c>
      <c r="G157" s="173">
        <v>0</v>
      </c>
      <c r="H157" s="190">
        <f t="shared" ref="H157:H166" si="13">F157/E157</f>
        <v>0.48063846153846157</v>
      </c>
    </row>
    <row r="158" spans="1:8" x14ac:dyDescent="0.25">
      <c r="A158" s="53"/>
      <c r="B158" s="57"/>
      <c r="C158" s="27" t="s">
        <v>25</v>
      </c>
      <c r="D158" s="27" t="s">
        <v>26</v>
      </c>
      <c r="E158" s="173">
        <v>65000</v>
      </c>
      <c r="F158" s="173">
        <v>26679.15</v>
      </c>
      <c r="G158" s="173">
        <v>0</v>
      </c>
      <c r="H158" s="190">
        <f t="shared" si="13"/>
        <v>0.41044846153846154</v>
      </c>
    </row>
    <row r="159" spans="1:8" x14ac:dyDescent="0.25">
      <c r="A159" s="53"/>
      <c r="B159" s="57"/>
      <c r="C159" s="27" t="s">
        <v>34</v>
      </c>
      <c r="D159" s="27" t="s">
        <v>35</v>
      </c>
      <c r="E159" s="173">
        <v>47500</v>
      </c>
      <c r="F159" s="173">
        <v>23286.85</v>
      </c>
      <c r="G159" s="173">
        <v>0</v>
      </c>
      <c r="H159" s="190">
        <f t="shared" si="13"/>
        <v>0.49024947368421051</v>
      </c>
    </row>
    <row r="160" spans="1:8" x14ac:dyDescent="0.25">
      <c r="A160" s="53"/>
      <c r="B160" s="57"/>
      <c r="C160" s="27" t="s">
        <v>16</v>
      </c>
      <c r="D160" s="27" t="s">
        <v>17</v>
      </c>
      <c r="E160" s="173">
        <v>36700</v>
      </c>
      <c r="F160" s="173">
        <v>34280.51</v>
      </c>
      <c r="G160" s="173">
        <v>0</v>
      </c>
      <c r="H160" s="190">
        <f t="shared" si="13"/>
        <v>0.93407384196185295</v>
      </c>
    </row>
    <row r="161" spans="1:8" x14ac:dyDescent="0.25">
      <c r="A161" s="68"/>
      <c r="B161" s="57"/>
      <c r="C161" s="27" t="s">
        <v>27</v>
      </c>
      <c r="D161" s="27" t="s">
        <v>28</v>
      </c>
      <c r="E161" s="173">
        <v>10000</v>
      </c>
      <c r="F161" s="173">
        <v>555</v>
      </c>
      <c r="G161" s="173">
        <v>0</v>
      </c>
      <c r="H161" s="190">
        <f t="shared" si="13"/>
        <v>5.5500000000000001E-2</v>
      </c>
    </row>
    <row r="162" spans="1:8" x14ac:dyDescent="0.25">
      <c r="A162" s="68"/>
      <c r="B162" s="57"/>
      <c r="C162" s="27" t="s">
        <v>50</v>
      </c>
      <c r="D162" s="78" t="s">
        <v>51</v>
      </c>
      <c r="E162" s="173">
        <v>3000</v>
      </c>
      <c r="F162" s="173">
        <v>2970</v>
      </c>
      <c r="G162" s="173">
        <v>0</v>
      </c>
      <c r="H162" s="190">
        <f t="shared" si="13"/>
        <v>0.99</v>
      </c>
    </row>
    <row r="163" spans="1:8" x14ac:dyDescent="0.25">
      <c r="A163" s="53"/>
      <c r="B163" s="74"/>
      <c r="C163" s="27" t="s">
        <v>10</v>
      </c>
      <c r="D163" s="27" t="s">
        <v>11</v>
      </c>
      <c r="E163" s="173">
        <v>18990</v>
      </c>
      <c r="F163" s="173">
        <v>16133.2</v>
      </c>
      <c r="G163" s="173">
        <v>0</v>
      </c>
      <c r="H163" s="190">
        <f t="shared" si="13"/>
        <v>0.84956292785676679</v>
      </c>
    </row>
    <row r="164" spans="1:8" ht="22.2" x14ac:dyDescent="0.25">
      <c r="A164" s="53"/>
      <c r="B164" s="74"/>
      <c r="C164" s="27" t="s">
        <v>85</v>
      </c>
      <c r="D164" s="65" t="s">
        <v>214</v>
      </c>
      <c r="E164" s="173">
        <v>2200</v>
      </c>
      <c r="F164" s="173">
        <v>706.83</v>
      </c>
      <c r="G164" s="173">
        <v>0</v>
      </c>
      <c r="H164" s="190">
        <f t="shared" si="13"/>
        <v>0.32128636363636365</v>
      </c>
    </row>
    <row r="165" spans="1:8" x14ac:dyDescent="0.25">
      <c r="A165" s="53"/>
      <c r="B165" s="74"/>
      <c r="C165" s="27" t="s">
        <v>12</v>
      </c>
      <c r="D165" s="27" t="s">
        <v>13</v>
      </c>
      <c r="E165" s="173">
        <v>23000</v>
      </c>
      <c r="F165" s="173">
        <v>10075.969999999999</v>
      </c>
      <c r="G165" s="173">
        <v>0</v>
      </c>
      <c r="H165" s="190">
        <f t="shared" si="13"/>
        <v>0.43808565217391304</v>
      </c>
    </row>
    <row r="166" spans="1:8" ht="22.2" x14ac:dyDescent="0.25">
      <c r="A166" s="53"/>
      <c r="B166" s="74"/>
      <c r="C166" s="27" t="s">
        <v>88</v>
      </c>
      <c r="D166" s="65" t="s">
        <v>89</v>
      </c>
      <c r="E166" s="173">
        <v>6000</v>
      </c>
      <c r="F166" s="173">
        <v>0</v>
      </c>
      <c r="G166" s="173">
        <v>0</v>
      </c>
      <c r="H166" s="190">
        <f t="shared" si="13"/>
        <v>0</v>
      </c>
    </row>
    <row r="167" spans="1:8" x14ac:dyDescent="0.25">
      <c r="A167" s="53"/>
      <c r="B167" s="74"/>
      <c r="C167" s="27" t="s">
        <v>18</v>
      </c>
      <c r="D167" s="65" t="s">
        <v>19</v>
      </c>
      <c r="E167" s="173">
        <v>25220</v>
      </c>
      <c r="F167" s="173">
        <v>0</v>
      </c>
      <c r="G167" s="173">
        <v>12044.48</v>
      </c>
      <c r="H167" s="190">
        <f>G167/E167</f>
        <v>0.4775765265662173</v>
      </c>
    </row>
    <row r="168" spans="1:8" ht="25.5" customHeight="1" x14ac:dyDescent="0.25">
      <c r="A168" s="53"/>
      <c r="B168" s="55"/>
      <c r="C168" s="27" t="s">
        <v>314</v>
      </c>
      <c r="D168" s="143" t="s">
        <v>331</v>
      </c>
      <c r="E168" s="173">
        <v>978209</v>
      </c>
      <c r="F168" s="173">
        <v>0</v>
      </c>
      <c r="G168" s="173">
        <v>689159.21</v>
      </c>
      <c r="H168" s="202">
        <f>G168/E168</f>
        <v>0.70451121386125048</v>
      </c>
    </row>
    <row r="169" spans="1:8" ht="31.5" customHeight="1" x14ac:dyDescent="0.25">
      <c r="A169" s="53"/>
      <c r="B169" s="55"/>
      <c r="C169" s="27" t="s">
        <v>315</v>
      </c>
      <c r="D169" s="143" t="s">
        <v>331</v>
      </c>
      <c r="E169" s="173">
        <v>172791</v>
      </c>
      <c r="F169" s="173">
        <v>0</v>
      </c>
      <c r="G169" s="173">
        <v>121616.33</v>
      </c>
      <c r="H169" s="202">
        <f>G169/E169</f>
        <v>0.70383486408435625</v>
      </c>
    </row>
    <row r="170" spans="1:8" ht="57" customHeight="1" x14ac:dyDescent="0.25">
      <c r="A170" s="53"/>
      <c r="B170" s="55"/>
      <c r="C170" s="27" t="s">
        <v>259</v>
      </c>
      <c r="D170" s="143" t="s">
        <v>327</v>
      </c>
      <c r="E170" s="173">
        <v>11000</v>
      </c>
      <c r="F170" s="173">
        <v>0</v>
      </c>
      <c r="G170" s="173">
        <v>0</v>
      </c>
      <c r="H170" s="202">
        <f>G170/E170</f>
        <v>0</v>
      </c>
    </row>
    <row r="171" spans="1:8" ht="22.2" x14ac:dyDescent="0.25">
      <c r="A171" s="118"/>
      <c r="B171" s="121" t="s">
        <v>265</v>
      </c>
      <c r="C171" s="122"/>
      <c r="D171" s="80" t="s">
        <v>266</v>
      </c>
      <c r="E171" s="236">
        <f>SUM(E172:E172)</f>
        <v>1000</v>
      </c>
      <c r="F171" s="236">
        <f>SUM(F172:F172)</f>
        <v>0</v>
      </c>
      <c r="G171" s="236">
        <f>SUM(G172:G172)</f>
        <v>0</v>
      </c>
      <c r="H171" s="23">
        <f t="shared" ref="H171:H172" si="14">F171/E171</f>
        <v>0</v>
      </c>
    </row>
    <row r="172" spans="1:8" ht="34.5" customHeight="1" x14ac:dyDescent="0.25">
      <c r="A172" s="118"/>
      <c r="B172" s="119"/>
      <c r="C172" s="116" t="s">
        <v>109</v>
      </c>
      <c r="D172" s="120" t="s">
        <v>110</v>
      </c>
      <c r="E172" s="156">
        <v>1000</v>
      </c>
      <c r="F172" s="156">
        <v>0</v>
      </c>
      <c r="G172" s="156">
        <v>0</v>
      </c>
      <c r="H172" s="117">
        <f t="shared" si="14"/>
        <v>0</v>
      </c>
    </row>
    <row r="173" spans="1:8" x14ac:dyDescent="0.25">
      <c r="A173" s="56"/>
      <c r="B173" s="30" t="s">
        <v>120</v>
      </c>
      <c r="C173" s="30"/>
      <c r="D173" s="88" t="s">
        <v>121</v>
      </c>
      <c r="E173" s="152">
        <f>SUM(E174:E177)</f>
        <v>14700</v>
      </c>
      <c r="F173" s="152">
        <f>SUM(F174:F177)</f>
        <v>2673.48</v>
      </c>
      <c r="G173" s="152">
        <f>SUM(G174:G177)</f>
        <v>0</v>
      </c>
      <c r="H173" s="39">
        <f>(G173+F173)/E173</f>
        <v>0.18186938775510203</v>
      </c>
    </row>
    <row r="174" spans="1:8" x14ac:dyDescent="0.25">
      <c r="A174" s="56"/>
      <c r="B174" s="101"/>
      <c r="C174" s="67" t="s">
        <v>34</v>
      </c>
      <c r="D174" s="27" t="s">
        <v>35</v>
      </c>
      <c r="E174" s="156">
        <v>5500</v>
      </c>
      <c r="F174" s="156">
        <v>0</v>
      </c>
      <c r="G174" s="156">
        <v>0</v>
      </c>
      <c r="H174" s="117">
        <f>(G174+F174)/E174</f>
        <v>0</v>
      </c>
    </row>
    <row r="175" spans="1:8" x14ac:dyDescent="0.25">
      <c r="A175" s="56"/>
      <c r="B175" s="60"/>
      <c r="C175" s="27" t="s">
        <v>10</v>
      </c>
      <c r="D175" s="27" t="s">
        <v>11</v>
      </c>
      <c r="E175" s="173">
        <v>8200</v>
      </c>
      <c r="F175" s="173">
        <v>2673.48</v>
      </c>
      <c r="G175" s="173">
        <v>0</v>
      </c>
      <c r="H175" s="89">
        <f>F175/E175</f>
        <v>0.32603414634146344</v>
      </c>
    </row>
    <row r="176" spans="1:8" x14ac:dyDescent="0.25">
      <c r="A176" s="56"/>
      <c r="B176" s="60"/>
      <c r="C176" s="27" t="s">
        <v>86</v>
      </c>
      <c r="D176" s="27" t="s">
        <v>87</v>
      </c>
      <c r="E176" s="173">
        <v>500</v>
      </c>
      <c r="F176" s="173">
        <v>0</v>
      </c>
      <c r="G176" s="173">
        <v>0</v>
      </c>
      <c r="H176" s="35">
        <f t="shared" ref="H176:H179" si="15">F176/E176</f>
        <v>0</v>
      </c>
    </row>
    <row r="177" spans="1:8" ht="22.2" x14ac:dyDescent="0.25">
      <c r="A177" s="56"/>
      <c r="B177" s="60"/>
      <c r="C177" s="27" t="s">
        <v>88</v>
      </c>
      <c r="D177" s="65" t="s">
        <v>89</v>
      </c>
      <c r="E177" s="173">
        <v>500</v>
      </c>
      <c r="F177" s="173">
        <v>0</v>
      </c>
      <c r="G177" s="173">
        <v>0</v>
      </c>
      <c r="H177" s="35">
        <f t="shared" si="15"/>
        <v>0</v>
      </c>
    </row>
    <row r="178" spans="1:8" x14ac:dyDescent="0.25">
      <c r="A178" s="56"/>
      <c r="B178" s="30" t="s">
        <v>280</v>
      </c>
      <c r="C178" s="37"/>
      <c r="D178" s="38" t="s">
        <v>30</v>
      </c>
      <c r="E178" s="152">
        <f>SUM(E179:E179)</f>
        <v>1000</v>
      </c>
      <c r="F178" s="152">
        <f>SUM(F179:F179)</f>
        <v>0</v>
      </c>
      <c r="G178" s="152">
        <f>SUM(G179:G179)</f>
        <v>0</v>
      </c>
      <c r="H178" s="39">
        <f t="shared" si="15"/>
        <v>0</v>
      </c>
    </row>
    <row r="179" spans="1:8" x14ac:dyDescent="0.25">
      <c r="A179" s="56"/>
      <c r="B179" s="60"/>
      <c r="C179" s="27" t="s">
        <v>34</v>
      </c>
      <c r="D179" s="27" t="s">
        <v>35</v>
      </c>
      <c r="E179" s="173">
        <v>1000</v>
      </c>
      <c r="F179" s="173">
        <v>0</v>
      </c>
      <c r="G179" s="173">
        <v>0</v>
      </c>
      <c r="H179" s="35">
        <f t="shared" si="15"/>
        <v>0</v>
      </c>
    </row>
    <row r="180" spans="1:8" s="6" customFormat="1" x14ac:dyDescent="0.25">
      <c r="A180" s="58" t="s">
        <v>122</v>
      </c>
      <c r="B180" s="30"/>
      <c r="C180" s="18"/>
      <c r="D180" s="18" t="s">
        <v>123</v>
      </c>
      <c r="E180" s="164">
        <f>SUM(E181)</f>
        <v>660999</v>
      </c>
      <c r="F180" s="164">
        <f>SUM(F181)</f>
        <v>129059.89</v>
      </c>
      <c r="G180" s="164">
        <f>SUM(G181)</f>
        <v>0</v>
      </c>
      <c r="H180" s="19">
        <f>(F180+G180)/E180</f>
        <v>0.19524975075605258</v>
      </c>
    </row>
    <row r="181" spans="1:8" ht="57.6" customHeight="1" x14ac:dyDescent="0.25">
      <c r="A181" s="70"/>
      <c r="B181" s="144" t="s">
        <v>124</v>
      </c>
      <c r="C181" s="30"/>
      <c r="D181" s="31" t="s">
        <v>337</v>
      </c>
      <c r="E181" s="152">
        <f>SUM(E182:E184)</f>
        <v>660999</v>
      </c>
      <c r="F181" s="152">
        <f>SUM(F182:F184)</f>
        <v>129059.89</v>
      </c>
      <c r="G181" s="152">
        <f>SUM(G183:G184)</f>
        <v>0</v>
      </c>
      <c r="H181" s="77">
        <f>F181/E181</f>
        <v>0.19524975075605258</v>
      </c>
    </row>
    <row r="182" spans="1:8" ht="22.2" x14ac:dyDescent="0.25">
      <c r="A182" s="68"/>
      <c r="B182" s="101"/>
      <c r="C182" s="67" t="s">
        <v>316</v>
      </c>
      <c r="D182" s="143" t="s">
        <v>328</v>
      </c>
      <c r="E182" s="156">
        <v>15000</v>
      </c>
      <c r="F182" s="156">
        <v>0</v>
      </c>
      <c r="G182" s="156">
        <v>0</v>
      </c>
      <c r="H182" s="249">
        <f>F182/E182</f>
        <v>0</v>
      </c>
    </row>
    <row r="183" spans="1:8" ht="48" customHeight="1" x14ac:dyDescent="0.25">
      <c r="A183" s="53"/>
      <c r="B183" s="60"/>
      <c r="C183" s="27" t="s">
        <v>281</v>
      </c>
      <c r="D183" s="25" t="s">
        <v>302</v>
      </c>
      <c r="E183" s="173">
        <v>5999</v>
      </c>
      <c r="F183" s="173">
        <v>2573.16</v>
      </c>
      <c r="G183" s="173">
        <v>0</v>
      </c>
      <c r="H183" s="220">
        <f>F183/E183</f>
        <v>0.42893148858143021</v>
      </c>
    </row>
    <row r="184" spans="1:8" ht="46.2" customHeight="1" x14ac:dyDescent="0.25">
      <c r="A184" s="45"/>
      <c r="B184" s="87"/>
      <c r="C184" s="27" t="s">
        <v>125</v>
      </c>
      <c r="D184" s="25" t="s">
        <v>216</v>
      </c>
      <c r="E184" s="173">
        <v>640000</v>
      </c>
      <c r="F184" s="173">
        <v>126486.73</v>
      </c>
      <c r="G184" s="173">
        <v>0</v>
      </c>
      <c r="H184" s="220">
        <f>F184/E184</f>
        <v>0.19763551562499998</v>
      </c>
    </row>
    <row r="185" spans="1:8" x14ac:dyDescent="0.25">
      <c r="A185" s="17" t="s">
        <v>126</v>
      </c>
      <c r="B185" s="145"/>
      <c r="C185" s="18"/>
      <c r="D185" s="18" t="s">
        <v>127</v>
      </c>
      <c r="E185" s="164">
        <f>SUM(E188+E186)</f>
        <v>479333.83</v>
      </c>
      <c r="F185" s="164">
        <f>(F188+F186)</f>
        <v>14395.46</v>
      </c>
      <c r="G185" s="164">
        <f>G188+G186</f>
        <v>0</v>
      </c>
      <c r="H185" s="19">
        <f>(F185+G185)/E185</f>
        <v>3.0032222011119054E-2</v>
      </c>
    </row>
    <row r="186" spans="1:8" ht="22.2" x14ac:dyDescent="0.25">
      <c r="A186" s="123"/>
      <c r="B186" s="37" t="s">
        <v>267</v>
      </c>
      <c r="C186" s="18"/>
      <c r="D186" s="84" t="s">
        <v>269</v>
      </c>
      <c r="E186" s="164">
        <f>SUM(E187:E187)</f>
        <v>29333.83</v>
      </c>
      <c r="F186" s="164">
        <f>SUM(F187:F187)</f>
        <v>14395.46</v>
      </c>
      <c r="G186" s="164">
        <f>SUM(G187:G187)</f>
        <v>0</v>
      </c>
      <c r="H186" s="19">
        <f>(F186+G186)/E186</f>
        <v>0.49074600895962095</v>
      </c>
    </row>
    <row r="187" spans="1:8" ht="69.599999999999994" customHeight="1" x14ac:dyDescent="0.25">
      <c r="A187" s="124"/>
      <c r="B187" s="67"/>
      <c r="C187" s="115" t="s">
        <v>268</v>
      </c>
      <c r="D187" s="125" t="s">
        <v>270</v>
      </c>
      <c r="E187" s="237">
        <v>29333.83</v>
      </c>
      <c r="F187" s="237">
        <v>14395.46</v>
      </c>
      <c r="G187" s="237">
        <v>0</v>
      </c>
      <c r="H187" s="126">
        <f>(F187+G187)/E187</f>
        <v>0.49074600895962095</v>
      </c>
    </row>
    <row r="188" spans="1:8" x14ac:dyDescent="0.25">
      <c r="A188" s="68"/>
      <c r="B188" s="30" t="s">
        <v>128</v>
      </c>
      <c r="C188" s="30"/>
      <c r="D188" s="30" t="s">
        <v>129</v>
      </c>
      <c r="E188" s="152">
        <f>SUM(E189:E190)</f>
        <v>450000</v>
      </c>
      <c r="F188" s="152">
        <f>SUM(F189:F190)</f>
        <v>0</v>
      </c>
      <c r="G188" s="152">
        <f>SUM(G189:G190)</f>
        <v>0</v>
      </c>
      <c r="H188" s="32">
        <f>F188/E188</f>
        <v>0</v>
      </c>
    </row>
    <row r="189" spans="1:8" x14ac:dyDescent="0.25">
      <c r="A189" s="53"/>
      <c r="B189" s="73"/>
      <c r="C189" s="27" t="s">
        <v>130</v>
      </c>
      <c r="D189" s="27" t="s">
        <v>131</v>
      </c>
      <c r="E189" s="173">
        <v>300000</v>
      </c>
      <c r="F189" s="173">
        <v>0</v>
      </c>
      <c r="G189" s="173">
        <v>0</v>
      </c>
      <c r="H189" s="28">
        <f>F189/E189</f>
        <v>0</v>
      </c>
    </row>
    <row r="190" spans="1:8" x14ac:dyDescent="0.25">
      <c r="A190" s="45"/>
      <c r="B190" s="87"/>
      <c r="C190" s="27" t="s">
        <v>227</v>
      </c>
      <c r="D190" s="27" t="s">
        <v>228</v>
      </c>
      <c r="E190" s="173">
        <v>150000</v>
      </c>
      <c r="F190" s="173">
        <v>0</v>
      </c>
      <c r="G190" s="173">
        <v>0</v>
      </c>
      <c r="H190" s="28">
        <f>G190/E190</f>
        <v>0</v>
      </c>
    </row>
    <row r="191" spans="1:8" x14ac:dyDescent="0.25">
      <c r="A191" s="58" t="s">
        <v>132</v>
      </c>
      <c r="B191" s="90"/>
      <c r="C191" s="18"/>
      <c r="D191" s="18" t="s">
        <v>133</v>
      </c>
      <c r="E191" s="164">
        <f>SUM(E192+E214+E239+E242+E246+E257+E277+E302+E298)</f>
        <v>20647156.239999998</v>
      </c>
      <c r="F191" s="164">
        <f>SUM(F192+F214+F239+F242+F246+F257+F277+F302+F298)</f>
        <v>9071524.4700000007</v>
      </c>
      <c r="G191" s="164">
        <f>SUM(G192+G214+G239+G242+G246+G257+G277+G302+G298)</f>
        <v>16132.4</v>
      </c>
      <c r="H191" s="19">
        <f>(F191+G191)/E191</f>
        <v>0.44014084866536574</v>
      </c>
    </row>
    <row r="192" spans="1:8" x14ac:dyDescent="0.25">
      <c r="A192" s="70"/>
      <c r="B192" s="30" t="s">
        <v>134</v>
      </c>
      <c r="C192" s="30"/>
      <c r="D192" s="30" t="s">
        <v>135</v>
      </c>
      <c r="E192" s="152">
        <f>SUM(E193:E213)</f>
        <v>9799404</v>
      </c>
      <c r="F192" s="152">
        <f>SUM(F193:F213)</f>
        <v>5224384.1899999995</v>
      </c>
      <c r="G192" s="152">
        <f>SUM(G193:G213)</f>
        <v>15000</v>
      </c>
      <c r="H192" s="32">
        <f>(F192+G192)/E192</f>
        <v>0.53466355606932825</v>
      </c>
    </row>
    <row r="193" spans="1:8" ht="22.2" x14ac:dyDescent="0.25">
      <c r="A193" s="53"/>
      <c r="B193" s="73"/>
      <c r="C193" s="27" t="s">
        <v>136</v>
      </c>
      <c r="D193" s="25" t="s">
        <v>137</v>
      </c>
      <c r="E193" s="173">
        <v>2237219</v>
      </c>
      <c r="F193" s="173">
        <v>1224186.17</v>
      </c>
      <c r="G193" s="173">
        <v>0</v>
      </c>
      <c r="H193" s="35">
        <f t="shared" ref="H193:H212" si="16">F193/E193</f>
        <v>0.54719103047131279</v>
      </c>
    </row>
    <row r="194" spans="1:8" ht="22.2" x14ac:dyDescent="0.25">
      <c r="A194" s="53"/>
      <c r="B194" s="74"/>
      <c r="C194" s="27" t="s">
        <v>46</v>
      </c>
      <c r="D194" s="65" t="s">
        <v>47</v>
      </c>
      <c r="E194" s="173">
        <v>297449</v>
      </c>
      <c r="F194" s="173">
        <v>144119.43</v>
      </c>
      <c r="G194" s="173">
        <v>0</v>
      </c>
      <c r="H194" s="35">
        <f t="shared" si="16"/>
        <v>0.48451811907251324</v>
      </c>
    </row>
    <row r="195" spans="1:8" x14ac:dyDescent="0.25">
      <c r="A195" s="53"/>
      <c r="B195" s="57"/>
      <c r="C195" s="27" t="s">
        <v>48</v>
      </c>
      <c r="D195" s="27" t="s">
        <v>49</v>
      </c>
      <c r="E195" s="173">
        <v>4698860</v>
      </c>
      <c r="F195" s="173">
        <v>2455460.17</v>
      </c>
      <c r="G195" s="173">
        <v>0</v>
      </c>
      <c r="H195" s="35">
        <f t="shared" si="16"/>
        <v>0.5225650838714071</v>
      </c>
    </row>
    <row r="196" spans="1:8" x14ac:dyDescent="0.25">
      <c r="A196" s="53"/>
      <c r="B196" s="57"/>
      <c r="C196" s="27" t="s">
        <v>92</v>
      </c>
      <c r="D196" s="27" t="s">
        <v>93</v>
      </c>
      <c r="E196" s="173">
        <v>369772</v>
      </c>
      <c r="F196" s="173">
        <v>368085.83</v>
      </c>
      <c r="G196" s="173">
        <v>0</v>
      </c>
      <c r="H196" s="35">
        <f t="shared" si="16"/>
        <v>0.99543997382170635</v>
      </c>
    </row>
    <row r="197" spans="1:8" x14ac:dyDescent="0.25">
      <c r="A197" s="53"/>
      <c r="B197" s="57"/>
      <c r="C197" s="27" t="s">
        <v>31</v>
      </c>
      <c r="D197" s="27" t="s">
        <v>32</v>
      </c>
      <c r="E197" s="173">
        <v>993403</v>
      </c>
      <c r="F197" s="173">
        <v>503158.98</v>
      </c>
      <c r="G197" s="173">
        <v>0</v>
      </c>
      <c r="H197" s="35">
        <f t="shared" si="16"/>
        <v>0.50650036289401179</v>
      </c>
    </row>
    <row r="198" spans="1:8" ht="22.2" x14ac:dyDescent="0.25">
      <c r="A198" s="53"/>
      <c r="B198" s="57"/>
      <c r="C198" s="27" t="s">
        <v>33</v>
      </c>
      <c r="D198" s="143" t="s">
        <v>335</v>
      </c>
      <c r="E198" s="173">
        <v>153713</v>
      </c>
      <c r="F198" s="173">
        <v>52215.81</v>
      </c>
      <c r="G198" s="173">
        <v>0</v>
      </c>
      <c r="H198" s="35">
        <f t="shared" si="16"/>
        <v>0.33969677255664776</v>
      </c>
    </row>
    <row r="199" spans="1:8" x14ac:dyDescent="0.25">
      <c r="A199" s="53"/>
      <c r="B199" s="57"/>
      <c r="C199" s="27" t="s">
        <v>25</v>
      </c>
      <c r="D199" s="27" t="s">
        <v>26</v>
      </c>
      <c r="E199" s="173">
        <v>20466</v>
      </c>
      <c r="F199" s="173">
        <v>4598.34</v>
      </c>
      <c r="G199" s="173">
        <v>0</v>
      </c>
      <c r="H199" s="35">
        <f t="shared" si="16"/>
        <v>0.22468191146291411</v>
      </c>
    </row>
    <row r="200" spans="1:8" x14ac:dyDescent="0.25">
      <c r="A200" s="53"/>
      <c r="B200" s="60"/>
      <c r="C200" s="27" t="s">
        <v>34</v>
      </c>
      <c r="D200" s="27" t="s">
        <v>35</v>
      </c>
      <c r="E200" s="173">
        <v>283218</v>
      </c>
      <c r="F200" s="173">
        <v>202501.75</v>
      </c>
      <c r="G200" s="173">
        <v>0</v>
      </c>
      <c r="H200" s="35">
        <f t="shared" si="16"/>
        <v>0.71500310714714466</v>
      </c>
    </row>
    <row r="201" spans="1:8" x14ac:dyDescent="0.25">
      <c r="A201" s="53"/>
      <c r="B201" s="74"/>
      <c r="C201" s="27" t="s">
        <v>84</v>
      </c>
      <c r="D201" s="25" t="s">
        <v>299</v>
      </c>
      <c r="E201" s="173">
        <v>6416</v>
      </c>
      <c r="F201" s="173">
        <v>2083</v>
      </c>
      <c r="G201" s="173">
        <v>0</v>
      </c>
      <c r="H201" s="35">
        <f t="shared" si="16"/>
        <v>0.32465710723192021</v>
      </c>
    </row>
    <row r="202" spans="1:8" x14ac:dyDescent="0.25">
      <c r="A202" s="53"/>
      <c r="B202" s="57"/>
      <c r="C202" s="27" t="s">
        <v>16</v>
      </c>
      <c r="D202" s="27" t="s">
        <v>17</v>
      </c>
      <c r="E202" s="173">
        <v>56618</v>
      </c>
      <c r="F202" s="173">
        <v>28920.81</v>
      </c>
      <c r="G202" s="173">
        <v>0</v>
      </c>
      <c r="H202" s="35">
        <f t="shared" si="16"/>
        <v>0.51080592744356923</v>
      </c>
    </row>
    <row r="203" spans="1:8" x14ac:dyDescent="0.25">
      <c r="A203" s="53"/>
      <c r="B203" s="57"/>
      <c r="C203" s="27" t="s">
        <v>27</v>
      </c>
      <c r="D203" s="27" t="s">
        <v>28</v>
      </c>
      <c r="E203" s="173">
        <v>58042</v>
      </c>
      <c r="F203" s="173">
        <v>3426.59</v>
      </c>
      <c r="G203" s="173">
        <v>0</v>
      </c>
      <c r="H203" s="35">
        <f t="shared" si="16"/>
        <v>5.9036387443575346E-2</v>
      </c>
    </row>
    <row r="204" spans="1:8" x14ac:dyDescent="0.25">
      <c r="A204" s="68"/>
      <c r="B204" s="57"/>
      <c r="C204" s="27" t="s">
        <v>50</v>
      </c>
      <c r="D204" s="27" t="s">
        <v>51</v>
      </c>
      <c r="E204" s="173">
        <v>4918</v>
      </c>
      <c r="F204" s="173">
        <v>234.07</v>
      </c>
      <c r="G204" s="173">
        <v>0</v>
      </c>
      <c r="H204" s="35">
        <f t="shared" si="16"/>
        <v>4.7594550630337532E-2</v>
      </c>
    </row>
    <row r="205" spans="1:8" x14ac:dyDescent="0.25">
      <c r="A205" s="53"/>
      <c r="B205" s="57"/>
      <c r="C205" s="27" t="s">
        <v>10</v>
      </c>
      <c r="D205" s="27" t="s">
        <v>11</v>
      </c>
      <c r="E205" s="173">
        <v>62863</v>
      </c>
      <c r="F205" s="173">
        <v>25490.3</v>
      </c>
      <c r="G205" s="173">
        <v>0</v>
      </c>
      <c r="H205" s="35">
        <f t="shared" si="16"/>
        <v>0.40548971573103415</v>
      </c>
    </row>
    <row r="206" spans="1:8" ht="22.2" x14ac:dyDescent="0.25">
      <c r="A206" s="53"/>
      <c r="B206" s="57"/>
      <c r="C206" s="27" t="s">
        <v>85</v>
      </c>
      <c r="D206" s="65" t="s">
        <v>214</v>
      </c>
      <c r="E206" s="173">
        <v>12158</v>
      </c>
      <c r="F206" s="173">
        <v>4046.92</v>
      </c>
      <c r="G206" s="173">
        <v>0</v>
      </c>
      <c r="H206" s="35">
        <f t="shared" si="16"/>
        <v>0.33286066787300544</v>
      </c>
    </row>
    <row r="207" spans="1:8" x14ac:dyDescent="0.25">
      <c r="A207" s="53"/>
      <c r="B207" s="57"/>
      <c r="C207" s="27" t="s">
        <v>86</v>
      </c>
      <c r="D207" s="27" t="s">
        <v>119</v>
      </c>
      <c r="E207" s="173">
        <v>5790</v>
      </c>
      <c r="F207" s="173">
        <v>997.29</v>
      </c>
      <c r="G207" s="173">
        <v>0</v>
      </c>
      <c r="H207" s="35">
        <f t="shared" si="16"/>
        <v>0.17224352331606216</v>
      </c>
    </row>
    <row r="208" spans="1:8" x14ac:dyDescent="0.25">
      <c r="A208" s="53"/>
      <c r="B208" s="57"/>
      <c r="C208" s="27" t="s">
        <v>12</v>
      </c>
      <c r="D208" s="27" t="s">
        <v>13</v>
      </c>
      <c r="E208" s="173">
        <v>9818</v>
      </c>
      <c r="F208" s="173">
        <v>5411.15</v>
      </c>
      <c r="G208" s="173">
        <v>0</v>
      </c>
      <c r="H208" s="35">
        <f t="shared" si="16"/>
        <v>0.55114585455286202</v>
      </c>
    </row>
    <row r="209" spans="1:8" ht="15" customHeight="1" x14ac:dyDescent="0.25">
      <c r="A209" s="53"/>
      <c r="B209" s="57"/>
      <c r="C209" s="27" t="s">
        <v>98</v>
      </c>
      <c r="D209" s="213" t="s">
        <v>99</v>
      </c>
      <c r="E209" s="173">
        <v>246115</v>
      </c>
      <c r="F209" s="173">
        <v>194584.75</v>
      </c>
      <c r="G209" s="173">
        <v>0</v>
      </c>
      <c r="H209" s="35">
        <f t="shared" si="16"/>
        <v>0.79062531743290743</v>
      </c>
    </row>
    <row r="210" spans="1:8" ht="22.2" x14ac:dyDescent="0.25">
      <c r="A210" s="68"/>
      <c r="B210" s="57"/>
      <c r="C210" s="27" t="s">
        <v>102</v>
      </c>
      <c r="D210" s="25" t="s">
        <v>103</v>
      </c>
      <c r="E210" s="173">
        <v>5991</v>
      </c>
      <c r="F210" s="173">
        <v>690.04</v>
      </c>
      <c r="G210" s="173">
        <v>0</v>
      </c>
      <c r="H210" s="35">
        <f t="shared" si="16"/>
        <v>0.11517943582039726</v>
      </c>
    </row>
    <row r="211" spans="1:8" ht="22.2" x14ac:dyDescent="0.25">
      <c r="A211" s="68"/>
      <c r="B211" s="57"/>
      <c r="C211" s="27" t="s">
        <v>88</v>
      </c>
      <c r="D211" s="65" t="s">
        <v>89</v>
      </c>
      <c r="E211" s="173">
        <v>7885</v>
      </c>
      <c r="F211" s="173">
        <v>3206.94</v>
      </c>
      <c r="G211" s="173">
        <v>0</v>
      </c>
      <c r="H211" s="35">
        <f t="shared" si="16"/>
        <v>0.40671401395053902</v>
      </c>
    </row>
    <row r="212" spans="1:8" ht="22.2" x14ac:dyDescent="0.25">
      <c r="A212" s="68"/>
      <c r="B212" s="57"/>
      <c r="C212" s="27" t="s">
        <v>312</v>
      </c>
      <c r="D212" s="222" t="s">
        <v>323</v>
      </c>
      <c r="E212" s="173">
        <v>68690</v>
      </c>
      <c r="F212" s="173">
        <v>965.85</v>
      </c>
      <c r="G212" s="173"/>
      <c r="H212" s="35">
        <f t="shared" si="16"/>
        <v>1.4060998689765614E-2</v>
      </c>
    </row>
    <row r="213" spans="1:8" x14ac:dyDescent="0.25">
      <c r="A213" s="53"/>
      <c r="B213" s="57"/>
      <c r="C213" s="27" t="s">
        <v>18</v>
      </c>
      <c r="D213" s="25" t="s">
        <v>19</v>
      </c>
      <c r="E213" s="173">
        <v>200000</v>
      </c>
      <c r="F213" s="173">
        <v>0</v>
      </c>
      <c r="G213" s="173">
        <v>15000</v>
      </c>
      <c r="H213" s="28">
        <f>(F213+G213)/E213</f>
        <v>7.4999999999999997E-2</v>
      </c>
    </row>
    <row r="214" spans="1:8" x14ac:dyDescent="0.25">
      <c r="A214" s="53"/>
      <c r="B214" s="91">
        <v>80104</v>
      </c>
      <c r="C214" s="91"/>
      <c r="D214" s="91" t="s">
        <v>138</v>
      </c>
      <c r="E214" s="230">
        <f>SUM(E215:E238)</f>
        <v>6021390</v>
      </c>
      <c r="F214" s="230">
        <f>SUM(F215:F238)</f>
        <v>1695484.4900000002</v>
      </c>
      <c r="G214" s="230">
        <f>SUM(G215:G238)</f>
        <v>1132.4000000000001</v>
      </c>
      <c r="H214" s="32">
        <f>(F214+G214)/E214</f>
        <v>0.28176498947917344</v>
      </c>
    </row>
    <row r="215" spans="1:8" ht="22.2" x14ac:dyDescent="0.25">
      <c r="A215" s="53"/>
      <c r="B215" s="73"/>
      <c r="C215" s="92">
        <v>2540</v>
      </c>
      <c r="D215" s="25" t="s">
        <v>137</v>
      </c>
      <c r="E215" s="238">
        <v>651909</v>
      </c>
      <c r="F215" s="238">
        <v>350317.73</v>
      </c>
      <c r="G215" s="238">
        <v>0</v>
      </c>
      <c r="H215" s="28">
        <f t="shared" ref="H215:H235" si="17">F215/E215</f>
        <v>0.53737213322718347</v>
      </c>
    </row>
    <row r="216" spans="1:8" ht="63" customHeight="1" x14ac:dyDescent="0.25">
      <c r="A216" s="53"/>
      <c r="B216" s="93"/>
      <c r="C216" s="92">
        <v>2900</v>
      </c>
      <c r="D216" s="25" t="s">
        <v>303</v>
      </c>
      <c r="E216" s="238">
        <v>75000</v>
      </c>
      <c r="F216" s="238">
        <v>51847.05</v>
      </c>
      <c r="G216" s="238">
        <v>0</v>
      </c>
      <c r="H216" s="28">
        <f t="shared" si="17"/>
        <v>0.69129400000000008</v>
      </c>
    </row>
    <row r="217" spans="1:8" ht="22.2" x14ac:dyDescent="0.25">
      <c r="A217" s="53"/>
      <c r="B217" s="93"/>
      <c r="C217" s="92">
        <v>3020</v>
      </c>
      <c r="D217" s="25" t="s">
        <v>201</v>
      </c>
      <c r="E217" s="239">
        <v>85386</v>
      </c>
      <c r="F217" s="239">
        <v>38751.32</v>
      </c>
      <c r="G217" s="239">
        <v>0</v>
      </c>
      <c r="H217" s="28">
        <f t="shared" si="17"/>
        <v>0.45383692877052445</v>
      </c>
    </row>
    <row r="218" spans="1:8" x14ac:dyDescent="0.25">
      <c r="A218" s="53"/>
      <c r="B218" s="57"/>
      <c r="C218" s="92">
        <v>4010</v>
      </c>
      <c r="D218" s="27" t="s">
        <v>49</v>
      </c>
      <c r="E218" s="239">
        <v>1760748</v>
      </c>
      <c r="F218" s="239">
        <v>775355.29</v>
      </c>
      <c r="G218" s="239">
        <v>0</v>
      </c>
      <c r="H218" s="28">
        <f t="shared" si="17"/>
        <v>0.44035562726750221</v>
      </c>
    </row>
    <row r="219" spans="1:8" x14ac:dyDescent="0.25">
      <c r="A219" s="53"/>
      <c r="B219" s="57"/>
      <c r="C219" s="92">
        <v>4040</v>
      </c>
      <c r="D219" s="27" t="s">
        <v>93</v>
      </c>
      <c r="E219" s="238">
        <v>119991</v>
      </c>
      <c r="F219" s="238">
        <v>113482.57</v>
      </c>
      <c r="G219" s="238">
        <v>0</v>
      </c>
      <c r="H219" s="28">
        <f t="shared" si="17"/>
        <v>0.94575901525947781</v>
      </c>
    </row>
    <row r="220" spans="1:8" x14ac:dyDescent="0.25">
      <c r="A220" s="53"/>
      <c r="B220" s="57"/>
      <c r="C220" s="92">
        <v>4110</v>
      </c>
      <c r="D220" s="27" t="s">
        <v>32</v>
      </c>
      <c r="E220" s="238">
        <v>360197</v>
      </c>
      <c r="F220" s="238">
        <v>154591.44</v>
      </c>
      <c r="G220" s="238">
        <v>0</v>
      </c>
      <c r="H220" s="28">
        <f t="shared" si="17"/>
        <v>0.42918580665580225</v>
      </c>
    </row>
    <row r="221" spans="1:8" ht="22.2" x14ac:dyDescent="0.25">
      <c r="A221" s="53"/>
      <c r="B221" s="57"/>
      <c r="C221" s="92">
        <v>4120</v>
      </c>
      <c r="D221" s="143" t="s">
        <v>333</v>
      </c>
      <c r="E221" s="238">
        <v>54682</v>
      </c>
      <c r="F221" s="238">
        <v>15510.04</v>
      </c>
      <c r="G221" s="238">
        <v>0</v>
      </c>
      <c r="H221" s="28">
        <f t="shared" si="17"/>
        <v>0.283640686149007</v>
      </c>
    </row>
    <row r="222" spans="1:8" x14ac:dyDescent="0.25">
      <c r="A222" s="53"/>
      <c r="B222" s="57"/>
      <c r="C222" s="92">
        <v>4170</v>
      </c>
      <c r="D222" s="27" t="s">
        <v>26</v>
      </c>
      <c r="E222" s="238">
        <v>63968</v>
      </c>
      <c r="F222" s="238">
        <v>21191.65</v>
      </c>
      <c r="G222" s="238">
        <v>0</v>
      </c>
      <c r="H222" s="28">
        <f t="shared" si="17"/>
        <v>0.33128517383691847</v>
      </c>
    </row>
    <row r="223" spans="1:8" x14ac:dyDescent="0.25">
      <c r="A223" s="53"/>
      <c r="B223" s="57"/>
      <c r="C223" s="79" t="s">
        <v>34</v>
      </c>
      <c r="D223" s="27" t="s">
        <v>35</v>
      </c>
      <c r="E223" s="238">
        <v>107843</v>
      </c>
      <c r="F223" s="238">
        <v>24213.61</v>
      </c>
      <c r="G223" s="238">
        <v>0</v>
      </c>
      <c r="H223" s="28">
        <f t="shared" si="17"/>
        <v>0.22452648757916602</v>
      </c>
    </row>
    <row r="224" spans="1:8" x14ac:dyDescent="0.25">
      <c r="A224" s="53"/>
      <c r="B224" s="57"/>
      <c r="C224" s="79" t="s">
        <v>84</v>
      </c>
      <c r="D224" s="25" t="s">
        <v>299</v>
      </c>
      <c r="E224" s="238">
        <v>5538</v>
      </c>
      <c r="F224" s="238">
        <v>0</v>
      </c>
      <c r="G224" s="238">
        <v>0</v>
      </c>
      <c r="H224" s="28">
        <f t="shared" si="17"/>
        <v>0</v>
      </c>
    </row>
    <row r="225" spans="1:8" x14ac:dyDescent="0.25">
      <c r="A225" s="53"/>
      <c r="B225" s="57"/>
      <c r="C225" s="79" t="s">
        <v>16</v>
      </c>
      <c r="D225" s="27" t="s">
        <v>17</v>
      </c>
      <c r="E225" s="238">
        <v>78580</v>
      </c>
      <c r="F225" s="238">
        <v>42754.27</v>
      </c>
      <c r="G225" s="238">
        <v>0</v>
      </c>
      <c r="H225" s="28">
        <f t="shared" si="17"/>
        <v>0.54408589972003052</v>
      </c>
    </row>
    <row r="226" spans="1:8" x14ac:dyDescent="0.25">
      <c r="A226" s="53"/>
      <c r="B226" s="57"/>
      <c r="C226" s="79" t="s">
        <v>27</v>
      </c>
      <c r="D226" s="27" t="s">
        <v>28</v>
      </c>
      <c r="E226" s="238">
        <v>53660</v>
      </c>
      <c r="F226" s="238">
        <v>20625.990000000002</v>
      </c>
      <c r="G226" s="238">
        <v>0</v>
      </c>
      <c r="H226" s="28">
        <f t="shared" si="17"/>
        <v>0.38438296682817746</v>
      </c>
    </row>
    <row r="227" spans="1:8" x14ac:dyDescent="0.25">
      <c r="A227" s="53"/>
      <c r="B227" s="57"/>
      <c r="C227" s="79" t="s">
        <v>50</v>
      </c>
      <c r="D227" s="27" t="s">
        <v>51</v>
      </c>
      <c r="E227" s="238">
        <v>5278</v>
      </c>
      <c r="F227" s="238">
        <v>341</v>
      </c>
      <c r="G227" s="238">
        <v>0</v>
      </c>
      <c r="H227" s="28">
        <f t="shared" si="17"/>
        <v>6.4607805987116337E-2</v>
      </c>
    </row>
    <row r="228" spans="1:8" x14ac:dyDescent="0.25">
      <c r="A228" s="53"/>
      <c r="B228" s="57"/>
      <c r="C228" s="79" t="s">
        <v>10</v>
      </c>
      <c r="D228" s="27" t="s">
        <v>11</v>
      </c>
      <c r="E228" s="238">
        <v>55668</v>
      </c>
      <c r="F228" s="238">
        <v>16665.439999999999</v>
      </c>
      <c r="G228" s="238">
        <v>0</v>
      </c>
      <c r="H228" s="28">
        <f t="shared" si="17"/>
        <v>0.29937199109003376</v>
      </c>
    </row>
    <row r="229" spans="1:8" ht="22.2" x14ac:dyDescent="0.25">
      <c r="A229" s="53"/>
      <c r="B229" s="57"/>
      <c r="C229" s="27" t="s">
        <v>85</v>
      </c>
      <c r="D229" s="65" t="s">
        <v>214</v>
      </c>
      <c r="E229" s="238">
        <v>10758</v>
      </c>
      <c r="F229" s="238">
        <v>3817.75</v>
      </c>
      <c r="G229" s="238">
        <v>0</v>
      </c>
      <c r="H229" s="28">
        <f t="shared" si="17"/>
        <v>0.35487544153188327</v>
      </c>
    </row>
    <row r="230" spans="1:8" x14ac:dyDescent="0.25">
      <c r="A230" s="53"/>
      <c r="B230" s="57"/>
      <c r="C230" s="79" t="s">
        <v>86</v>
      </c>
      <c r="D230" s="27" t="s">
        <v>119</v>
      </c>
      <c r="E230" s="238">
        <v>8005</v>
      </c>
      <c r="F230" s="238">
        <v>1488.82</v>
      </c>
      <c r="G230" s="238">
        <v>0</v>
      </c>
      <c r="H230" s="28">
        <f t="shared" si="17"/>
        <v>0.18598625858838225</v>
      </c>
    </row>
    <row r="231" spans="1:8" x14ac:dyDescent="0.25">
      <c r="A231" s="53"/>
      <c r="B231" s="74"/>
      <c r="C231" s="79" t="s">
        <v>12</v>
      </c>
      <c r="D231" s="27" t="s">
        <v>13</v>
      </c>
      <c r="E231" s="238">
        <v>7680</v>
      </c>
      <c r="F231" s="238">
        <v>2664.99</v>
      </c>
      <c r="G231" s="238">
        <v>0</v>
      </c>
      <c r="H231" s="28">
        <f t="shared" si="17"/>
        <v>0.34700390624999999</v>
      </c>
    </row>
    <row r="232" spans="1:8" ht="21" customHeight="1" x14ac:dyDescent="0.25">
      <c r="A232" s="53"/>
      <c r="B232" s="74"/>
      <c r="C232" s="79" t="s">
        <v>98</v>
      </c>
      <c r="D232" s="25" t="s">
        <v>99</v>
      </c>
      <c r="E232" s="238">
        <v>77993</v>
      </c>
      <c r="F232" s="238">
        <v>58494.75</v>
      </c>
      <c r="G232" s="238">
        <v>0</v>
      </c>
      <c r="H232" s="28">
        <f t="shared" si="17"/>
        <v>0.75</v>
      </c>
    </row>
    <row r="233" spans="1:8" ht="22.2" x14ac:dyDescent="0.25">
      <c r="A233" s="53"/>
      <c r="B233" s="57"/>
      <c r="C233" s="27" t="s">
        <v>102</v>
      </c>
      <c r="D233" s="25" t="s">
        <v>103</v>
      </c>
      <c r="E233" s="238">
        <v>5551</v>
      </c>
      <c r="F233" s="238">
        <v>488.4</v>
      </c>
      <c r="G233" s="238">
        <v>0</v>
      </c>
      <c r="H233" s="28">
        <f t="shared" si="17"/>
        <v>8.7984147000540441E-2</v>
      </c>
    </row>
    <row r="234" spans="1:8" ht="22.2" x14ac:dyDescent="0.25">
      <c r="A234" s="53"/>
      <c r="B234" s="57"/>
      <c r="C234" s="27" t="s">
        <v>88</v>
      </c>
      <c r="D234" s="65" t="s">
        <v>89</v>
      </c>
      <c r="E234" s="238">
        <v>4472</v>
      </c>
      <c r="F234" s="238">
        <v>2608.1</v>
      </c>
      <c r="G234" s="238">
        <v>0</v>
      </c>
      <c r="H234" s="28">
        <f t="shared" si="17"/>
        <v>0.58320661896243287</v>
      </c>
    </row>
    <row r="235" spans="1:8" ht="22.2" x14ac:dyDescent="0.25">
      <c r="A235" s="53"/>
      <c r="B235" s="57"/>
      <c r="C235" s="27" t="s">
        <v>312</v>
      </c>
      <c r="D235" s="222" t="s">
        <v>323</v>
      </c>
      <c r="E235" s="238">
        <v>18483</v>
      </c>
      <c r="F235" s="238">
        <v>274.27999999999997</v>
      </c>
      <c r="G235" s="238">
        <v>0</v>
      </c>
      <c r="H235" s="28">
        <f t="shared" si="17"/>
        <v>1.4839582318887625E-2</v>
      </c>
    </row>
    <row r="236" spans="1:8" x14ac:dyDescent="0.25">
      <c r="A236" s="53"/>
      <c r="B236" s="57"/>
      <c r="C236" s="27" t="s">
        <v>18</v>
      </c>
      <c r="D236" s="25" t="s">
        <v>19</v>
      </c>
      <c r="E236" s="238">
        <v>10000</v>
      </c>
      <c r="F236" s="238">
        <v>0</v>
      </c>
      <c r="G236" s="238">
        <v>1132.4000000000001</v>
      </c>
      <c r="H236" s="28">
        <f>G236/E236</f>
        <v>0.11324000000000001</v>
      </c>
    </row>
    <row r="237" spans="1:8" x14ac:dyDescent="0.25">
      <c r="A237" s="53"/>
      <c r="B237" s="57"/>
      <c r="C237" s="27" t="s">
        <v>57</v>
      </c>
      <c r="D237" s="143" t="s">
        <v>19</v>
      </c>
      <c r="E237" s="238">
        <v>404880</v>
      </c>
      <c r="F237" s="238">
        <v>0</v>
      </c>
      <c r="G237" s="238">
        <v>0</v>
      </c>
      <c r="H237" s="28">
        <f>G237/E237</f>
        <v>0</v>
      </c>
    </row>
    <row r="238" spans="1:8" x14ac:dyDescent="0.25">
      <c r="A238" s="53"/>
      <c r="B238" s="57"/>
      <c r="C238" s="27" t="s">
        <v>58</v>
      </c>
      <c r="D238" s="143" t="s">
        <v>19</v>
      </c>
      <c r="E238" s="238">
        <v>1995120</v>
      </c>
      <c r="F238" s="238">
        <v>0</v>
      </c>
      <c r="G238" s="238">
        <v>0</v>
      </c>
      <c r="H238" s="28"/>
    </row>
    <row r="239" spans="1:8" x14ac:dyDescent="0.25">
      <c r="A239" s="53"/>
      <c r="B239" s="94" t="s">
        <v>139</v>
      </c>
      <c r="C239" s="91"/>
      <c r="D239" s="30" t="s">
        <v>140</v>
      </c>
      <c r="E239" s="152">
        <f>SUM(E240:E241)</f>
        <v>366103</v>
      </c>
      <c r="F239" s="152">
        <f>SUM(F240:F241)</f>
        <v>219457.42</v>
      </c>
      <c r="G239" s="152">
        <f>SUM(G241:G241)</f>
        <v>0</v>
      </c>
      <c r="H239" s="32">
        <f>(F239+G239)/E239</f>
        <v>0.59944174180490195</v>
      </c>
    </row>
    <row r="240" spans="1:8" x14ac:dyDescent="0.25">
      <c r="A240" s="131"/>
      <c r="B240" s="132"/>
      <c r="C240" s="133">
        <v>3030</v>
      </c>
      <c r="D240" s="78" t="s">
        <v>83</v>
      </c>
      <c r="E240" s="156">
        <v>6875</v>
      </c>
      <c r="F240" s="156">
        <v>2138.92</v>
      </c>
      <c r="G240" s="156">
        <v>0</v>
      </c>
      <c r="H240" s="81">
        <f>(F240+G240)/E240</f>
        <v>0.31111563636363637</v>
      </c>
    </row>
    <row r="241" spans="1:8" x14ac:dyDescent="0.25">
      <c r="A241" s="53"/>
      <c r="B241" s="96"/>
      <c r="C241" s="92">
        <v>4300</v>
      </c>
      <c r="D241" s="27" t="s">
        <v>11</v>
      </c>
      <c r="E241" s="173">
        <v>359228</v>
      </c>
      <c r="F241" s="173">
        <v>217318.5</v>
      </c>
      <c r="G241" s="173">
        <v>0</v>
      </c>
      <c r="H241" s="64">
        <f>F241/E241</f>
        <v>0.60495980268798644</v>
      </c>
    </row>
    <row r="242" spans="1:8" ht="22.2" x14ac:dyDescent="0.25">
      <c r="A242" s="53"/>
      <c r="B242" s="94" t="s">
        <v>141</v>
      </c>
      <c r="C242" s="91"/>
      <c r="D242" s="31" t="s">
        <v>142</v>
      </c>
      <c r="E242" s="152">
        <f>SUM(E245+E244+E243)</f>
        <v>30006</v>
      </c>
      <c r="F242" s="152">
        <f>SUM(F243:F245)</f>
        <v>3204.4</v>
      </c>
      <c r="G242" s="152">
        <f>SUM(G243:G245)</f>
        <v>0</v>
      </c>
      <c r="H242" s="32">
        <f>(F242+G242)/E242</f>
        <v>0.10679197493834566</v>
      </c>
    </row>
    <row r="243" spans="1:8" x14ac:dyDescent="0.25">
      <c r="A243" s="53"/>
      <c r="B243" s="73"/>
      <c r="C243" s="92">
        <v>4300</v>
      </c>
      <c r="D243" s="27" t="s">
        <v>11</v>
      </c>
      <c r="E243" s="173">
        <v>10400</v>
      </c>
      <c r="F243" s="173">
        <v>0</v>
      </c>
      <c r="G243" s="173">
        <v>0</v>
      </c>
      <c r="H243" s="52">
        <f>F243/E243</f>
        <v>0</v>
      </c>
    </row>
    <row r="244" spans="1:8" x14ac:dyDescent="0.25">
      <c r="A244" s="53"/>
      <c r="B244" s="95"/>
      <c r="C244" s="92">
        <v>4410</v>
      </c>
      <c r="D244" s="27" t="s">
        <v>119</v>
      </c>
      <c r="E244" s="173">
        <v>7447</v>
      </c>
      <c r="F244" s="173">
        <v>0</v>
      </c>
      <c r="G244" s="173">
        <v>0</v>
      </c>
      <c r="H244" s="52">
        <f>F244/E244</f>
        <v>0</v>
      </c>
    </row>
    <row r="245" spans="1:8" ht="22.2" x14ac:dyDescent="0.25">
      <c r="A245" s="53"/>
      <c r="B245" s="97"/>
      <c r="C245" s="27" t="s">
        <v>88</v>
      </c>
      <c r="D245" s="65" t="s">
        <v>89</v>
      </c>
      <c r="E245" s="173">
        <v>12159</v>
      </c>
      <c r="F245" s="173">
        <v>3204.4</v>
      </c>
      <c r="G245" s="173">
        <v>0</v>
      </c>
      <c r="H245" s="52">
        <f>F245/E245</f>
        <v>0.26354140965539929</v>
      </c>
    </row>
    <row r="246" spans="1:8" x14ac:dyDescent="0.25">
      <c r="A246" s="53"/>
      <c r="B246" s="94" t="s">
        <v>143</v>
      </c>
      <c r="C246" s="30"/>
      <c r="D246" s="88" t="s">
        <v>217</v>
      </c>
      <c r="E246" s="152">
        <f>SUM(E247:E256)</f>
        <v>974469</v>
      </c>
      <c r="F246" s="152">
        <f>SUM(F247:F256)</f>
        <v>308312.40000000002</v>
      </c>
      <c r="G246" s="152">
        <f>SUM(G247:G256)</f>
        <v>0</v>
      </c>
      <c r="H246" s="32">
        <f>(F246+G246)/E246</f>
        <v>0.31639015710094426</v>
      </c>
    </row>
    <row r="247" spans="1:8" ht="22.2" x14ac:dyDescent="0.25">
      <c r="A247" s="53"/>
      <c r="B247" s="73"/>
      <c r="C247" s="92">
        <v>3020</v>
      </c>
      <c r="D247" s="25" t="s">
        <v>201</v>
      </c>
      <c r="E247" s="173">
        <v>3500</v>
      </c>
      <c r="F247" s="173">
        <v>135</v>
      </c>
      <c r="G247" s="173">
        <v>0</v>
      </c>
      <c r="H247" s="28">
        <f t="shared" ref="H247:H256" si="18">F247/E247</f>
        <v>3.8571428571428569E-2</v>
      </c>
    </row>
    <row r="248" spans="1:8" x14ac:dyDescent="0.25">
      <c r="A248" s="53"/>
      <c r="B248" s="95"/>
      <c r="C248" s="27" t="s">
        <v>48</v>
      </c>
      <c r="D248" s="27" t="s">
        <v>49</v>
      </c>
      <c r="E248" s="173">
        <v>450532</v>
      </c>
      <c r="F248" s="173">
        <v>137586.18</v>
      </c>
      <c r="G248" s="173">
        <v>0</v>
      </c>
      <c r="H248" s="28">
        <f t="shared" si="18"/>
        <v>0.30538603251267388</v>
      </c>
    </row>
    <row r="249" spans="1:8" x14ac:dyDescent="0.25">
      <c r="A249" s="53"/>
      <c r="B249" s="96"/>
      <c r="C249" s="27" t="s">
        <v>92</v>
      </c>
      <c r="D249" s="27" t="s">
        <v>93</v>
      </c>
      <c r="E249" s="173">
        <v>39463</v>
      </c>
      <c r="F249" s="173">
        <v>26033.41</v>
      </c>
      <c r="G249" s="173">
        <v>0</v>
      </c>
      <c r="H249" s="28">
        <f t="shared" si="18"/>
        <v>0.65969160986240272</v>
      </c>
    </row>
    <row r="250" spans="1:8" x14ac:dyDescent="0.25">
      <c r="A250" s="53"/>
      <c r="B250" s="96"/>
      <c r="C250" s="27" t="s">
        <v>31</v>
      </c>
      <c r="D250" s="27" t="s">
        <v>32</v>
      </c>
      <c r="E250" s="173">
        <v>96313</v>
      </c>
      <c r="F250" s="173">
        <v>26857.48</v>
      </c>
      <c r="G250" s="173">
        <v>0</v>
      </c>
      <c r="H250" s="28">
        <f t="shared" si="18"/>
        <v>0.27885622916947866</v>
      </c>
    </row>
    <row r="251" spans="1:8" ht="22.2" x14ac:dyDescent="0.25">
      <c r="A251" s="53"/>
      <c r="B251" s="96"/>
      <c r="C251" s="27" t="s">
        <v>33</v>
      </c>
      <c r="D251" s="143" t="s">
        <v>333</v>
      </c>
      <c r="E251" s="173">
        <v>13483</v>
      </c>
      <c r="F251" s="173">
        <v>2392.13</v>
      </c>
      <c r="G251" s="173">
        <v>0</v>
      </c>
      <c r="H251" s="28">
        <f t="shared" si="18"/>
        <v>0.17741823036416229</v>
      </c>
    </row>
    <row r="252" spans="1:8" x14ac:dyDescent="0.25">
      <c r="A252" s="53"/>
      <c r="B252" s="96"/>
      <c r="C252" s="27" t="s">
        <v>34</v>
      </c>
      <c r="D252" s="25" t="s">
        <v>35</v>
      </c>
      <c r="E252" s="173">
        <v>25000</v>
      </c>
      <c r="F252" s="173">
        <v>0</v>
      </c>
      <c r="G252" s="173">
        <v>0</v>
      </c>
      <c r="H252" s="28">
        <f t="shared" si="18"/>
        <v>0</v>
      </c>
    </row>
    <row r="253" spans="1:8" x14ac:dyDescent="0.25">
      <c r="A253" s="53"/>
      <c r="B253" s="96"/>
      <c r="C253" s="92">
        <v>4220</v>
      </c>
      <c r="D253" s="27" t="s">
        <v>144</v>
      </c>
      <c r="E253" s="173">
        <v>317400</v>
      </c>
      <c r="F253" s="173">
        <v>103570.2</v>
      </c>
      <c r="G253" s="173">
        <v>0</v>
      </c>
      <c r="H253" s="28">
        <f t="shared" si="18"/>
        <v>0.32630812854442343</v>
      </c>
    </row>
    <row r="254" spans="1:8" x14ac:dyDescent="0.25">
      <c r="A254" s="53"/>
      <c r="B254" s="96"/>
      <c r="C254" s="92">
        <v>4300</v>
      </c>
      <c r="D254" s="27" t="s">
        <v>11</v>
      </c>
      <c r="E254" s="173">
        <v>6550</v>
      </c>
      <c r="F254" s="173">
        <v>0</v>
      </c>
      <c r="G254" s="173">
        <v>0</v>
      </c>
      <c r="H254" s="28">
        <f t="shared" si="18"/>
        <v>0</v>
      </c>
    </row>
    <row r="255" spans="1:8" ht="22.2" x14ac:dyDescent="0.25">
      <c r="A255" s="53"/>
      <c r="B255" s="97"/>
      <c r="C255" s="27" t="s">
        <v>98</v>
      </c>
      <c r="D255" s="65" t="s">
        <v>99</v>
      </c>
      <c r="E255" s="173">
        <v>15652</v>
      </c>
      <c r="F255" s="173">
        <v>11738</v>
      </c>
      <c r="G255" s="173">
        <v>0</v>
      </c>
      <c r="H255" s="28">
        <f t="shared" si="18"/>
        <v>0.74993611040122665</v>
      </c>
    </row>
    <row r="256" spans="1:8" ht="22.2" x14ac:dyDescent="0.25">
      <c r="A256" s="53"/>
      <c r="B256" s="97"/>
      <c r="C256" s="27" t="s">
        <v>312</v>
      </c>
      <c r="D256" s="222" t="s">
        <v>323</v>
      </c>
      <c r="E256" s="173">
        <v>6576</v>
      </c>
      <c r="F256" s="173">
        <v>0</v>
      </c>
      <c r="G256" s="173">
        <v>0</v>
      </c>
      <c r="H256" s="28">
        <f t="shared" si="18"/>
        <v>0</v>
      </c>
    </row>
    <row r="257" spans="1:8" ht="71.400000000000006" customHeight="1" x14ac:dyDescent="0.25">
      <c r="A257" s="53"/>
      <c r="B257" s="98" t="s">
        <v>212</v>
      </c>
      <c r="C257" s="37"/>
      <c r="D257" s="38" t="s">
        <v>215</v>
      </c>
      <c r="E257" s="152">
        <f>SUM(E258:E276)</f>
        <v>865817.5</v>
      </c>
      <c r="F257" s="152">
        <f>SUM(F258:F276)</f>
        <v>284830.23000000004</v>
      </c>
      <c r="G257" s="152">
        <f>SUM(G258:G276)</f>
        <v>0</v>
      </c>
      <c r="H257" s="32">
        <f>(G257+F257)/E257</f>
        <v>0.32897259526401351</v>
      </c>
    </row>
    <row r="258" spans="1:8" ht="22.2" x14ac:dyDescent="0.25">
      <c r="A258" s="53"/>
      <c r="B258" s="73"/>
      <c r="C258" s="27" t="s">
        <v>136</v>
      </c>
      <c r="D258" s="25" t="s">
        <v>137</v>
      </c>
      <c r="E258" s="173">
        <v>574986</v>
      </c>
      <c r="F258" s="173">
        <v>217871.47</v>
      </c>
      <c r="G258" s="173">
        <v>0</v>
      </c>
      <c r="H258" s="28">
        <f>F258/E258</f>
        <v>0.37891613013186409</v>
      </c>
    </row>
    <row r="259" spans="1:8" ht="22.2" x14ac:dyDescent="0.25">
      <c r="A259" s="53"/>
      <c r="B259" s="96"/>
      <c r="C259" s="27" t="s">
        <v>46</v>
      </c>
      <c r="D259" s="25" t="s">
        <v>201</v>
      </c>
      <c r="E259" s="173">
        <v>7533</v>
      </c>
      <c r="F259" s="173">
        <v>3071.13</v>
      </c>
      <c r="G259" s="173">
        <v>0</v>
      </c>
      <c r="H259" s="28">
        <f t="shared" ref="H259:H276" si="19">F259/E259</f>
        <v>0.40769016328156116</v>
      </c>
    </row>
    <row r="260" spans="1:8" x14ac:dyDescent="0.25">
      <c r="A260" s="53"/>
      <c r="B260" s="96"/>
      <c r="C260" s="27" t="s">
        <v>48</v>
      </c>
      <c r="D260" s="27" t="s">
        <v>49</v>
      </c>
      <c r="E260" s="173">
        <v>200844</v>
      </c>
      <c r="F260" s="173">
        <v>45425.54</v>
      </c>
      <c r="G260" s="173">
        <v>0</v>
      </c>
      <c r="H260" s="28">
        <f t="shared" si="19"/>
        <v>0.22617324888968554</v>
      </c>
    </row>
    <row r="261" spans="1:8" x14ac:dyDescent="0.25">
      <c r="A261" s="53"/>
      <c r="B261" s="96"/>
      <c r="C261" s="27" t="s">
        <v>92</v>
      </c>
      <c r="D261" s="27" t="s">
        <v>93</v>
      </c>
      <c r="E261" s="173">
        <v>20604</v>
      </c>
      <c r="F261" s="173">
        <v>6607.47</v>
      </c>
      <c r="G261" s="173">
        <v>0</v>
      </c>
      <c r="H261" s="28">
        <f t="shared" si="19"/>
        <v>0.32068870122306348</v>
      </c>
    </row>
    <row r="262" spans="1:8" x14ac:dyDescent="0.25">
      <c r="A262" s="53"/>
      <c r="B262" s="96"/>
      <c r="C262" s="27" t="s">
        <v>31</v>
      </c>
      <c r="D262" s="27" t="s">
        <v>32</v>
      </c>
      <c r="E262" s="173">
        <v>43067</v>
      </c>
      <c r="F262" s="173">
        <v>7500.2</v>
      </c>
      <c r="G262" s="173">
        <v>0</v>
      </c>
      <c r="H262" s="28">
        <f t="shared" si="19"/>
        <v>0.17415190284904916</v>
      </c>
    </row>
    <row r="263" spans="1:8" ht="22.2" x14ac:dyDescent="0.25">
      <c r="A263" s="53"/>
      <c r="B263" s="96"/>
      <c r="C263" s="27" t="s">
        <v>33</v>
      </c>
      <c r="D263" s="143" t="s">
        <v>333</v>
      </c>
      <c r="E263" s="173">
        <v>5603</v>
      </c>
      <c r="F263" s="173">
        <v>919.1</v>
      </c>
      <c r="G263" s="173">
        <v>0</v>
      </c>
      <c r="H263" s="28">
        <f t="shared" si="19"/>
        <v>0.16403712296983758</v>
      </c>
    </row>
    <row r="264" spans="1:8" x14ac:dyDescent="0.25">
      <c r="A264" s="53"/>
      <c r="B264" s="96"/>
      <c r="C264" s="27" t="s">
        <v>34</v>
      </c>
      <c r="D264" s="27" t="s">
        <v>35</v>
      </c>
      <c r="E264" s="173">
        <v>1817</v>
      </c>
      <c r="F264" s="173">
        <v>733.49</v>
      </c>
      <c r="G264" s="173">
        <v>0</v>
      </c>
      <c r="H264" s="28">
        <f t="shared" si="19"/>
        <v>0.40368189323059989</v>
      </c>
    </row>
    <row r="265" spans="1:8" x14ac:dyDescent="0.25">
      <c r="A265" s="53"/>
      <c r="B265" s="96"/>
      <c r="C265" s="27" t="s">
        <v>84</v>
      </c>
      <c r="D265" s="25" t="s">
        <v>299</v>
      </c>
      <c r="E265" s="173">
        <v>2762</v>
      </c>
      <c r="F265" s="173">
        <v>0</v>
      </c>
      <c r="G265" s="173">
        <v>0</v>
      </c>
      <c r="H265" s="28">
        <f t="shared" si="19"/>
        <v>0</v>
      </c>
    </row>
    <row r="266" spans="1:8" x14ac:dyDescent="0.25">
      <c r="A266" s="53"/>
      <c r="B266" s="96"/>
      <c r="C266" s="27" t="s">
        <v>16</v>
      </c>
      <c r="D266" s="27" t="s">
        <v>17</v>
      </c>
      <c r="E266" s="173">
        <v>820</v>
      </c>
      <c r="F266" s="173">
        <v>46.09</v>
      </c>
      <c r="G266" s="173">
        <v>0</v>
      </c>
      <c r="H266" s="28">
        <f t="shared" si="19"/>
        <v>5.6207317073170733E-2</v>
      </c>
    </row>
    <row r="267" spans="1:8" x14ac:dyDescent="0.25">
      <c r="A267" s="53"/>
      <c r="B267" s="96"/>
      <c r="C267" s="27" t="s">
        <v>27</v>
      </c>
      <c r="D267" s="27" t="s">
        <v>28</v>
      </c>
      <c r="E267" s="173">
        <v>450</v>
      </c>
      <c r="F267" s="173">
        <v>0</v>
      </c>
      <c r="G267" s="173">
        <v>0</v>
      </c>
      <c r="H267" s="28">
        <f t="shared" si="19"/>
        <v>0</v>
      </c>
    </row>
    <row r="268" spans="1:8" x14ac:dyDescent="0.25">
      <c r="A268" s="53"/>
      <c r="B268" s="96"/>
      <c r="C268" s="27" t="s">
        <v>50</v>
      </c>
      <c r="D268" s="27" t="s">
        <v>51</v>
      </c>
      <c r="E268" s="173">
        <v>52.5</v>
      </c>
      <c r="F268" s="173">
        <v>0</v>
      </c>
      <c r="G268" s="173">
        <v>0</v>
      </c>
      <c r="H268" s="28">
        <f t="shared" si="19"/>
        <v>0</v>
      </c>
    </row>
    <row r="269" spans="1:8" x14ac:dyDescent="0.25">
      <c r="A269" s="53"/>
      <c r="B269" s="96"/>
      <c r="C269" s="27" t="s">
        <v>10</v>
      </c>
      <c r="D269" s="27" t="s">
        <v>11</v>
      </c>
      <c r="E269" s="173">
        <v>586</v>
      </c>
      <c r="F269" s="173">
        <v>20.079999999999998</v>
      </c>
      <c r="G269" s="173">
        <v>0</v>
      </c>
      <c r="H269" s="28">
        <f t="shared" si="19"/>
        <v>3.4266211604095563E-2</v>
      </c>
    </row>
    <row r="270" spans="1:8" ht="22.2" x14ac:dyDescent="0.25">
      <c r="A270" s="53"/>
      <c r="B270" s="96"/>
      <c r="C270" s="27" t="s">
        <v>85</v>
      </c>
      <c r="D270" s="65" t="s">
        <v>214</v>
      </c>
      <c r="E270" s="173">
        <v>342</v>
      </c>
      <c r="F270" s="173">
        <v>129.31</v>
      </c>
      <c r="G270" s="173">
        <v>0</v>
      </c>
      <c r="H270" s="28">
        <f t="shared" si="19"/>
        <v>0.37809941520467838</v>
      </c>
    </row>
    <row r="271" spans="1:8" x14ac:dyDescent="0.25">
      <c r="A271" s="53"/>
      <c r="B271" s="96"/>
      <c r="C271" s="27" t="s">
        <v>86</v>
      </c>
      <c r="D271" s="27" t="s">
        <v>119</v>
      </c>
      <c r="E271" s="173">
        <v>35</v>
      </c>
      <c r="F271" s="173">
        <v>0</v>
      </c>
      <c r="G271" s="173">
        <v>0</v>
      </c>
      <c r="H271" s="28">
        <f t="shared" si="19"/>
        <v>0</v>
      </c>
    </row>
    <row r="272" spans="1:8" x14ac:dyDescent="0.25">
      <c r="A272" s="53"/>
      <c r="B272" s="96"/>
      <c r="C272" s="27" t="s">
        <v>12</v>
      </c>
      <c r="D272" s="27" t="s">
        <v>13</v>
      </c>
      <c r="E272" s="173">
        <v>20</v>
      </c>
      <c r="F272" s="173">
        <v>14.01</v>
      </c>
      <c r="G272" s="173">
        <v>0</v>
      </c>
      <c r="H272" s="28">
        <f t="shared" si="19"/>
        <v>0.70050000000000001</v>
      </c>
    </row>
    <row r="273" spans="1:8" ht="12" customHeight="1" x14ac:dyDescent="0.25">
      <c r="A273" s="53"/>
      <c r="B273" s="96"/>
      <c r="C273" s="27" t="s">
        <v>98</v>
      </c>
      <c r="D273" s="213" t="s">
        <v>99</v>
      </c>
      <c r="E273" s="173">
        <v>3277</v>
      </c>
      <c r="F273" s="173">
        <v>2458.25</v>
      </c>
      <c r="G273" s="173">
        <v>0</v>
      </c>
      <c r="H273" s="28">
        <f t="shared" si="19"/>
        <v>0.75015257857796769</v>
      </c>
    </row>
    <row r="274" spans="1:8" ht="22.2" x14ac:dyDescent="0.25">
      <c r="A274" s="53"/>
      <c r="B274" s="96"/>
      <c r="C274" s="27" t="s">
        <v>102</v>
      </c>
      <c r="D274" s="25" t="s">
        <v>103</v>
      </c>
      <c r="E274" s="173">
        <v>49</v>
      </c>
      <c r="F274" s="173">
        <v>1.32</v>
      </c>
      <c r="G274" s="173">
        <v>0</v>
      </c>
      <c r="H274" s="28">
        <f t="shared" si="19"/>
        <v>2.6938775510204082E-2</v>
      </c>
    </row>
    <row r="275" spans="1:8" ht="22.2" x14ac:dyDescent="0.25">
      <c r="A275" s="53"/>
      <c r="B275" s="96"/>
      <c r="C275" s="27" t="s">
        <v>88</v>
      </c>
      <c r="D275" s="65" t="s">
        <v>89</v>
      </c>
      <c r="E275" s="173">
        <v>2135</v>
      </c>
      <c r="F275" s="173">
        <v>11.9</v>
      </c>
      <c r="G275" s="173">
        <v>0</v>
      </c>
      <c r="H275" s="28">
        <f t="shared" si="19"/>
        <v>5.5737704918032791E-3</v>
      </c>
    </row>
    <row r="276" spans="1:8" ht="22.2" x14ac:dyDescent="0.25">
      <c r="A276" s="53"/>
      <c r="B276" s="96"/>
      <c r="C276" s="27" t="s">
        <v>312</v>
      </c>
      <c r="D276" s="222" t="s">
        <v>323</v>
      </c>
      <c r="E276" s="173">
        <v>835</v>
      </c>
      <c r="F276" s="173">
        <v>20.87</v>
      </c>
      <c r="G276" s="173">
        <v>0</v>
      </c>
      <c r="H276" s="28">
        <f t="shared" si="19"/>
        <v>2.4994011976047906E-2</v>
      </c>
    </row>
    <row r="277" spans="1:8" ht="46.8" customHeight="1" x14ac:dyDescent="0.25">
      <c r="A277" s="53"/>
      <c r="B277" s="94" t="s">
        <v>213</v>
      </c>
      <c r="C277" s="37"/>
      <c r="D277" s="38" t="s">
        <v>338</v>
      </c>
      <c r="E277" s="152">
        <f>SUM(E278:E297)</f>
        <v>2309632</v>
      </c>
      <c r="F277" s="152">
        <f>SUM(F278:F297)</f>
        <v>1183773.58</v>
      </c>
      <c r="G277" s="152">
        <f>SUM(G278:G297)</f>
        <v>0</v>
      </c>
      <c r="H277" s="32">
        <f>(G277+F277)/E277</f>
        <v>0.51253774627299942</v>
      </c>
    </row>
    <row r="278" spans="1:8" ht="22.2" x14ac:dyDescent="0.25">
      <c r="A278" s="53"/>
      <c r="B278" s="73"/>
      <c r="C278" s="27" t="s">
        <v>136</v>
      </c>
      <c r="D278" s="25" t="s">
        <v>137</v>
      </c>
      <c r="E278" s="173">
        <v>1011662</v>
      </c>
      <c r="F278" s="173">
        <v>544017.03</v>
      </c>
      <c r="G278" s="173">
        <f>SUM(G279:G296)</f>
        <v>0</v>
      </c>
      <c r="H278" s="28">
        <f>F278/E278</f>
        <v>0.53774583803681475</v>
      </c>
    </row>
    <row r="279" spans="1:8" ht="22.2" x14ac:dyDescent="0.25">
      <c r="A279" s="53"/>
      <c r="B279" s="96"/>
      <c r="C279" s="27" t="s">
        <v>46</v>
      </c>
      <c r="D279" s="25" t="s">
        <v>218</v>
      </c>
      <c r="E279" s="173">
        <v>43252</v>
      </c>
      <c r="F279" s="173">
        <v>22948.59</v>
      </c>
      <c r="G279" s="173">
        <v>0</v>
      </c>
      <c r="H279" s="28">
        <f t="shared" ref="H279:H297" si="20">F279/E279</f>
        <v>0.53057870156293352</v>
      </c>
    </row>
    <row r="280" spans="1:8" x14ac:dyDescent="0.25">
      <c r="A280" s="53"/>
      <c r="B280" s="96"/>
      <c r="C280" s="27" t="s">
        <v>48</v>
      </c>
      <c r="D280" s="27" t="s">
        <v>49</v>
      </c>
      <c r="E280" s="173">
        <v>889198</v>
      </c>
      <c r="F280" s="173">
        <v>421342</v>
      </c>
      <c r="G280" s="173">
        <v>0</v>
      </c>
      <c r="H280" s="28">
        <f t="shared" si="20"/>
        <v>0.47384497041153939</v>
      </c>
    </row>
    <row r="281" spans="1:8" x14ac:dyDescent="0.25">
      <c r="A281" s="53"/>
      <c r="B281" s="96"/>
      <c r="C281" s="27" t="s">
        <v>92</v>
      </c>
      <c r="D281" s="27" t="s">
        <v>93</v>
      </c>
      <c r="E281" s="173">
        <v>60345</v>
      </c>
      <c r="F281" s="173">
        <v>59929.51</v>
      </c>
      <c r="G281" s="173">
        <v>0</v>
      </c>
      <c r="H281" s="28">
        <f t="shared" si="20"/>
        <v>0.99311475681498051</v>
      </c>
    </row>
    <row r="282" spans="1:8" x14ac:dyDescent="0.25">
      <c r="A282" s="53"/>
      <c r="B282" s="96"/>
      <c r="C282" s="27" t="s">
        <v>31</v>
      </c>
      <c r="D282" s="27" t="s">
        <v>32</v>
      </c>
      <c r="E282" s="173">
        <v>174653</v>
      </c>
      <c r="F282" s="173">
        <v>84071.4</v>
      </c>
      <c r="G282" s="173">
        <v>0</v>
      </c>
      <c r="H282" s="28">
        <f t="shared" si="20"/>
        <v>0.48136247301792695</v>
      </c>
    </row>
    <row r="283" spans="1:8" ht="22.2" x14ac:dyDescent="0.25">
      <c r="A283" s="53"/>
      <c r="B283" s="96"/>
      <c r="C283" s="27" t="s">
        <v>33</v>
      </c>
      <c r="D283" s="143" t="s">
        <v>333</v>
      </c>
      <c r="E283" s="173">
        <v>25017</v>
      </c>
      <c r="F283" s="173">
        <v>11620.29</v>
      </c>
      <c r="G283" s="173">
        <v>0</v>
      </c>
      <c r="H283" s="28">
        <f t="shared" si="20"/>
        <v>0.46449574289483153</v>
      </c>
    </row>
    <row r="284" spans="1:8" x14ac:dyDescent="0.25">
      <c r="A284" s="53"/>
      <c r="B284" s="96"/>
      <c r="C284" s="27" t="s">
        <v>25</v>
      </c>
      <c r="D284" s="27" t="s">
        <v>26</v>
      </c>
      <c r="E284" s="173">
        <v>1534</v>
      </c>
      <c r="F284" s="173">
        <v>0</v>
      </c>
      <c r="G284" s="173">
        <v>0</v>
      </c>
      <c r="H284" s="28">
        <f t="shared" si="20"/>
        <v>0</v>
      </c>
    </row>
    <row r="285" spans="1:8" x14ac:dyDescent="0.25">
      <c r="A285" s="53"/>
      <c r="B285" s="96"/>
      <c r="C285" s="27" t="s">
        <v>34</v>
      </c>
      <c r="D285" s="27" t="s">
        <v>35</v>
      </c>
      <c r="E285" s="173">
        <v>23362</v>
      </c>
      <c r="F285" s="173">
        <v>13328.68</v>
      </c>
      <c r="G285" s="173">
        <v>0</v>
      </c>
      <c r="H285" s="28">
        <f t="shared" si="20"/>
        <v>0.57052820820135264</v>
      </c>
    </row>
    <row r="286" spans="1:8" x14ac:dyDescent="0.25">
      <c r="A286" s="53"/>
      <c r="B286" s="96"/>
      <c r="C286" s="27" t="s">
        <v>84</v>
      </c>
      <c r="D286" s="25" t="s">
        <v>299</v>
      </c>
      <c r="E286" s="173">
        <v>784</v>
      </c>
      <c r="F286" s="173">
        <v>587</v>
      </c>
      <c r="G286" s="173">
        <v>0</v>
      </c>
      <c r="H286" s="28">
        <f t="shared" si="20"/>
        <v>0.74872448979591832</v>
      </c>
    </row>
    <row r="287" spans="1:8" x14ac:dyDescent="0.25">
      <c r="A287" s="53"/>
      <c r="B287" s="96"/>
      <c r="C287" s="27" t="s">
        <v>16</v>
      </c>
      <c r="D287" s="27" t="s">
        <v>17</v>
      </c>
      <c r="E287" s="173">
        <v>6382</v>
      </c>
      <c r="F287" s="173">
        <v>1535.26</v>
      </c>
      <c r="G287" s="173">
        <v>0</v>
      </c>
      <c r="H287" s="28">
        <f t="shared" si="20"/>
        <v>0.24056095267941083</v>
      </c>
    </row>
    <row r="288" spans="1:8" x14ac:dyDescent="0.25">
      <c r="A288" s="53"/>
      <c r="B288" s="96"/>
      <c r="C288" s="27" t="s">
        <v>27</v>
      </c>
      <c r="D288" s="27" t="s">
        <v>28</v>
      </c>
      <c r="E288" s="173">
        <v>10058</v>
      </c>
      <c r="F288" s="173">
        <v>2467.44</v>
      </c>
      <c r="G288" s="173">
        <v>0</v>
      </c>
      <c r="H288" s="28">
        <f t="shared" si="20"/>
        <v>0.24532113740306224</v>
      </c>
    </row>
    <row r="289" spans="1:8" x14ac:dyDescent="0.25">
      <c r="A289" s="53"/>
      <c r="B289" s="96"/>
      <c r="C289" s="27" t="s">
        <v>50</v>
      </c>
      <c r="D289" s="27" t="s">
        <v>51</v>
      </c>
      <c r="E289" s="173">
        <v>434</v>
      </c>
      <c r="F289" s="173">
        <v>65.930000000000007</v>
      </c>
      <c r="G289" s="173">
        <v>0</v>
      </c>
      <c r="H289" s="28">
        <f t="shared" si="20"/>
        <v>0.15191244239631338</v>
      </c>
    </row>
    <row r="290" spans="1:8" x14ac:dyDescent="0.25">
      <c r="A290" s="53"/>
      <c r="B290" s="96"/>
      <c r="C290" s="27" t="s">
        <v>10</v>
      </c>
      <c r="D290" s="27" t="s">
        <v>11</v>
      </c>
      <c r="E290" s="173">
        <v>13243</v>
      </c>
      <c r="F290" s="173">
        <v>5249.69</v>
      </c>
      <c r="G290" s="173">
        <v>0</v>
      </c>
      <c r="H290" s="28">
        <f t="shared" si="20"/>
        <v>0.39641244431020156</v>
      </c>
    </row>
    <row r="291" spans="1:8" ht="22.2" x14ac:dyDescent="0.25">
      <c r="A291" s="53"/>
      <c r="B291" s="96"/>
      <c r="C291" s="27" t="s">
        <v>85</v>
      </c>
      <c r="D291" s="65" t="s">
        <v>214</v>
      </c>
      <c r="E291" s="173">
        <v>942</v>
      </c>
      <c r="F291" s="173">
        <v>436.84</v>
      </c>
      <c r="G291" s="173">
        <v>0</v>
      </c>
      <c r="H291" s="28">
        <f t="shared" si="20"/>
        <v>0.46373673036093416</v>
      </c>
    </row>
    <row r="292" spans="1:8" x14ac:dyDescent="0.25">
      <c r="A292" s="53"/>
      <c r="B292" s="96"/>
      <c r="C292" s="27" t="s">
        <v>86</v>
      </c>
      <c r="D292" s="27" t="s">
        <v>119</v>
      </c>
      <c r="E292" s="173">
        <v>610</v>
      </c>
      <c r="F292" s="173">
        <v>110.69</v>
      </c>
      <c r="G292" s="173">
        <v>0</v>
      </c>
      <c r="H292" s="28">
        <f t="shared" si="20"/>
        <v>0.18145901639344261</v>
      </c>
    </row>
    <row r="293" spans="1:8" x14ac:dyDescent="0.25">
      <c r="A293" s="53"/>
      <c r="B293" s="96"/>
      <c r="C293" s="27" t="s">
        <v>12</v>
      </c>
      <c r="D293" s="27" t="s">
        <v>13</v>
      </c>
      <c r="E293" s="173">
        <v>882</v>
      </c>
      <c r="F293" s="173">
        <v>72.849999999999994</v>
      </c>
      <c r="G293" s="173">
        <v>0</v>
      </c>
      <c r="H293" s="28">
        <f t="shared" si="20"/>
        <v>8.2596371882086156E-2</v>
      </c>
    </row>
    <row r="294" spans="1:8" ht="22.2" x14ac:dyDescent="0.25">
      <c r="A294" s="53"/>
      <c r="B294" s="96"/>
      <c r="C294" s="27" t="s">
        <v>98</v>
      </c>
      <c r="D294" s="25" t="s">
        <v>99</v>
      </c>
      <c r="E294" s="173">
        <v>20346</v>
      </c>
      <c r="F294" s="173">
        <v>15260</v>
      </c>
      <c r="G294" s="173">
        <v>0</v>
      </c>
      <c r="H294" s="28">
        <f t="shared" si="20"/>
        <v>0.7500245748550084</v>
      </c>
    </row>
    <row r="295" spans="1:8" ht="22.2" x14ac:dyDescent="0.25">
      <c r="A295" s="53"/>
      <c r="B295" s="96"/>
      <c r="C295" s="27" t="s">
        <v>102</v>
      </c>
      <c r="D295" s="25" t="s">
        <v>103</v>
      </c>
      <c r="E295" s="173">
        <v>709</v>
      </c>
      <c r="F295" s="173">
        <v>35.840000000000003</v>
      </c>
      <c r="G295" s="173">
        <v>0</v>
      </c>
      <c r="H295" s="28">
        <f t="shared" si="20"/>
        <v>5.0550070521861779E-2</v>
      </c>
    </row>
    <row r="296" spans="1:8" ht="22.2" x14ac:dyDescent="0.25">
      <c r="A296" s="53"/>
      <c r="B296" s="96"/>
      <c r="C296" s="27" t="s">
        <v>88</v>
      </c>
      <c r="D296" s="65" t="s">
        <v>89</v>
      </c>
      <c r="E296" s="173">
        <v>778</v>
      </c>
      <c r="F296" s="173">
        <v>93.06</v>
      </c>
      <c r="G296" s="173">
        <v>0</v>
      </c>
      <c r="H296" s="28">
        <f t="shared" si="20"/>
        <v>0.11961439588688946</v>
      </c>
    </row>
    <row r="297" spans="1:8" ht="22.2" x14ac:dyDescent="0.25">
      <c r="A297" s="53"/>
      <c r="B297" s="96"/>
      <c r="C297" s="27" t="s">
        <v>312</v>
      </c>
      <c r="D297" s="222" t="s">
        <v>323</v>
      </c>
      <c r="E297" s="173">
        <v>25441</v>
      </c>
      <c r="F297" s="173">
        <v>601.48</v>
      </c>
      <c r="G297" s="173">
        <v>0</v>
      </c>
      <c r="H297" s="28">
        <f t="shared" si="20"/>
        <v>2.3642152431115129E-2</v>
      </c>
    </row>
    <row r="298" spans="1:8" ht="46.2" customHeight="1" x14ac:dyDescent="0.25">
      <c r="A298" s="53"/>
      <c r="B298" s="94" t="s">
        <v>284</v>
      </c>
      <c r="C298" s="30"/>
      <c r="D298" s="38" t="s">
        <v>330</v>
      </c>
      <c r="E298" s="152">
        <f>SUM(E299:E301)</f>
        <v>108398.74</v>
      </c>
      <c r="F298" s="152">
        <f>SUM(F299:F301)</f>
        <v>29395.67</v>
      </c>
      <c r="G298" s="152">
        <f>SUM(G299:G301)</f>
        <v>0</v>
      </c>
      <c r="H298" s="32">
        <f t="shared" ref="H298:H301" si="21">F298/E298</f>
        <v>0.27118091963061558</v>
      </c>
    </row>
    <row r="299" spans="1:8" ht="54.6" x14ac:dyDescent="0.25">
      <c r="A299" s="53"/>
      <c r="B299" s="96"/>
      <c r="C299" s="27" t="s">
        <v>282</v>
      </c>
      <c r="D299" s="65" t="s">
        <v>300</v>
      </c>
      <c r="E299" s="173">
        <v>29395.67</v>
      </c>
      <c r="F299" s="173">
        <v>29395.67</v>
      </c>
      <c r="G299" s="173">
        <v>0</v>
      </c>
      <c r="H299" s="28">
        <f t="shared" si="21"/>
        <v>1</v>
      </c>
    </row>
    <row r="300" spans="1:8" x14ac:dyDescent="0.25">
      <c r="A300" s="53"/>
      <c r="B300" s="96"/>
      <c r="C300" s="27" t="s">
        <v>283</v>
      </c>
      <c r="D300" s="65" t="s">
        <v>285</v>
      </c>
      <c r="E300" s="173">
        <v>77929.83</v>
      </c>
      <c r="F300" s="173">
        <v>0</v>
      </c>
      <c r="G300" s="173">
        <v>0</v>
      </c>
      <c r="H300" s="28">
        <f t="shared" si="21"/>
        <v>0</v>
      </c>
    </row>
    <row r="301" spans="1:8" x14ac:dyDescent="0.25">
      <c r="A301" s="53"/>
      <c r="B301" s="96"/>
      <c r="C301" s="27" t="s">
        <v>34</v>
      </c>
      <c r="D301" s="27" t="s">
        <v>35</v>
      </c>
      <c r="E301" s="173">
        <v>1073.24</v>
      </c>
      <c r="F301" s="173">
        <v>0</v>
      </c>
      <c r="G301" s="173">
        <v>0</v>
      </c>
      <c r="H301" s="28">
        <f t="shared" si="21"/>
        <v>0</v>
      </c>
    </row>
    <row r="302" spans="1:8" x14ac:dyDescent="0.25">
      <c r="A302" s="53"/>
      <c r="B302" s="94" t="s">
        <v>145</v>
      </c>
      <c r="C302" s="91"/>
      <c r="D302" s="30" t="s">
        <v>30</v>
      </c>
      <c r="E302" s="152">
        <f>SUM(E303:E306)</f>
        <v>171936</v>
      </c>
      <c r="F302" s="152">
        <f>SUM(F303:F306)</f>
        <v>122682.09</v>
      </c>
      <c r="G302" s="152">
        <f>SUM(G304:G306)</f>
        <v>0</v>
      </c>
      <c r="H302" s="32">
        <f t="shared" ref="H302:H303" si="22">(F302+G302)/E302</f>
        <v>0.71353346594081513</v>
      </c>
    </row>
    <row r="303" spans="1:8" x14ac:dyDescent="0.25">
      <c r="A303" s="53"/>
      <c r="B303" s="99"/>
      <c r="C303" s="100">
        <v>4170</v>
      </c>
      <c r="D303" s="27" t="s">
        <v>26</v>
      </c>
      <c r="E303" s="156">
        <v>2500</v>
      </c>
      <c r="F303" s="156">
        <v>0</v>
      </c>
      <c r="G303" s="156">
        <v>0</v>
      </c>
      <c r="H303" s="81">
        <f t="shared" si="22"/>
        <v>0</v>
      </c>
    </row>
    <row r="304" spans="1:8" x14ac:dyDescent="0.25">
      <c r="A304" s="53"/>
      <c r="B304" s="95"/>
      <c r="C304" s="92">
        <v>4210</v>
      </c>
      <c r="D304" s="27" t="s">
        <v>35</v>
      </c>
      <c r="E304" s="173">
        <v>11200</v>
      </c>
      <c r="F304" s="173">
        <v>1954.59</v>
      </c>
      <c r="G304" s="173">
        <v>0</v>
      </c>
      <c r="H304" s="52">
        <f>F304/E304</f>
        <v>0.17451696428571428</v>
      </c>
    </row>
    <row r="305" spans="1:9" x14ac:dyDescent="0.25">
      <c r="A305" s="53"/>
      <c r="B305" s="95"/>
      <c r="C305" s="92">
        <v>4300</v>
      </c>
      <c r="D305" s="27" t="s">
        <v>11</v>
      </c>
      <c r="E305" s="173">
        <v>8200</v>
      </c>
      <c r="F305" s="173">
        <v>8200</v>
      </c>
      <c r="G305" s="173">
        <v>0</v>
      </c>
      <c r="H305" s="28">
        <f t="shared" ref="H305:H306" si="23">F305/E305</f>
        <v>1</v>
      </c>
    </row>
    <row r="306" spans="1:9" ht="24.6" customHeight="1" x14ac:dyDescent="0.25">
      <c r="A306" s="53"/>
      <c r="B306" s="95"/>
      <c r="C306" s="92">
        <v>4440</v>
      </c>
      <c r="D306" s="25" t="s">
        <v>99</v>
      </c>
      <c r="E306" s="173">
        <v>150036</v>
      </c>
      <c r="F306" s="173">
        <v>112527.5</v>
      </c>
      <c r="G306" s="173">
        <v>0</v>
      </c>
      <c r="H306" s="28">
        <f t="shared" si="23"/>
        <v>0.75000333253352525</v>
      </c>
    </row>
    <row r="307" spans="1:9" x14ac:dyDescent="0.25">
      <c r="A307" s="161" t="s">
        <v>146</v>
      </c>
      <c r="B307" s="162"/>
      <c r="C307" s="163"/>
      <c r="D307" s="163" t="s">
        <v>147</v>
      </c>
      <c r="E307" s="164">
        <f>SUM(E308,E313,E323)</f>
        <v>244983.51</v>
      </c>
      <c r="F307" s="164">
        <f>SUM(F308+F313+F323)</f>
        <v>106560.29000000001</v>
      </c>
      <c r="G307" s="164">
        <f>SUM(G308+G313+G323)</f>
        <v>0</v>
      </c>
      <c r="H307" s="165">
        <f>(F307+G307)/E307</f>
        <v>0.4349692352762845</v>
      </c>
      <c r="I307" s="166"/>
    </row>
    <row r="308" spans="1:9" x14ac:dyDescent="0.25">
      <c r="A308" s="167"/>
      <c r="B308" s="151" t="s">
        <v>148</v>
      </c>
      <c r="C308" s="168"/>
      <c r="D308" s="169" t="s">
        <v>149</v>
      </c>
      <c r="E308" s="152">
        <f>SUM(E309:E312)</f>
        <v>5600</v>
      </c>
      <c r="F308" s="152">
        <f>SUM(F309:F312)</f>
        <v>549</v>
      </c>
      <c r="G308" s="152">
        <f>SUM(G309:G312)</f>
        <v>0</v>
      </c>
      <c r="H308" s="165">
        <f>(F308+G308)/E308</f>
        <v>9.8035714285714282E-2</v>
      </c>
      <c r="I308" s="166"/>
    </row>
    <row r="309" spans="1:9" x14ac:dyDescent="0.25">
      <c r="A309" s="180"/>
      <c r="B309" s="154"/>
      <c r="C309" s="181" t="s">
        <v>31</v>
      </c>
      <c r="D309" s="182" t="s">
        <v>79</v>
      </c>
      <c r="E309" s="156">
        <v>100</v>
      </c>
      <c r="F309" s="156">
        <v>0</v>
      </c>
      <c r="G309" s="156">
        <v>0</v>
      </c>
      <c r="H309" s="183">
        <f>F309/E309</f>
        <v>0</v>
      </c>
      <c r="I309" s="166"/>
    </row>
    <row r="310" spans="1:9" x14ac:dyDescent="0.25">
      <c r="A310" s="180"/>
      <c r="B310" s="154"/>
      <c r="C310" s="181" t="s">
        <v>25</v>
      </c>
      <c r="D310" s="182" t="s">
        <v>26</v>
      </c>
      <c r="E310" s="156">
        <v>2500</v>
      </c>
      <c r="F310" s="156">
        <v>0</v>
      </c>
      <c r="G310" s="156">
        <v>0</v>
      </c>
      <c r="H310" s="183">
        <f>F310/E310</f>
        <v>0</v>
      </c>
      <c r="I310" s="166"/>
    </row>
    <row r="311" spans="1:9" x14ac:dyDescent="0.25">
      <c r="A311" s="170"/>
      <c r="B311" s="171"/>
      <c r="C311" s="172" t="s">
        <v>34</v>
      </c>
      <c r="D311" s="150" t="s">
        <v>35</v>
      </c>
      <c r="E311" s="173">
        <v>1000</v>
      </c>
      <c r="F311" s="173">
        <v>549</v>
      </c>
      <c r="G311" s="173">
        <v>0</v>
      </c>
      <c r="H311" s="174">
        <f t="shared" ref="H311" si="24">F311/E311</f>
        <v>0.54900000000000004</v>
      </c>
      <c r="I311" s="166"/>
    </row>
    <row r="312" spans="1:9" x14ac:dyDescent="0.25">
      <c r="A312" s="170"/>
      <c r="B312" s="171"/>
      <c r="C312" s="172" t="s">
        <v>10</v>
      </c>
      <c r="D312" s="150" t="s">
        <v>11</v>
      </c>
      <c r="E312" s="173">
        <v>2000</v>
      </c>
      <c r="F312" s="173">
        <v>0</v>
      </c>
      <c r="G312" s="173">
        <v>0</v>
      </c>
      <c r="H312" s="174">
        <f>F312/E312</f>
        <v>0</v>
      </c>
      <c r="I312" s="166"/>
    </row>
    <row r="313" spans="1:9" x14ac:dyDescent="0.25">
      <c r="A313" s="170"/>
      <c r="B313" s="151" t="s">
        <v>150</v>
      </c>
      <c r="C313" s="175"/>
      <c r="D313" s="151" t="s">
        <v>151</v>
      </c>
      <c r="E313" s="152">
        <f>SUM(E314:E322)</f>
        <v>208471.43</v>
      </c>
      <c r="F313" s="152">
        <f>SUM(F314:F322)</f>
        <v>82298.61</v>
      </c>
      <c r="G313" s="152">
        <f>SUM(G315:G320)</f>
        <v>0</v>
      </c>
      <c r="H313" s="176">
        <f>(F313+G313)/E313</f>
        <v>0.39477164808626297</v>
      </c>
      <c r="I313" s="166"/>
    </row>
    <row r="314" spans="1:9" ht="34.950000000000003" customHeight="1" x14ac:dyDescent="0.25">
      <c r="A314" s="170"/>
      <c r="B314" s="177"/>
      <c r="C314" s="172" t="s">
        <v>220</v>
      </c>
      <c r="D314" s="178" t="s">
        <v>221</v>
      </c>
      <c r="E314" s="173">
        <v>20000</v>
      </c>
      <c r="F314" s="173">
        <v>0</v>
      </c>
      <c r="G314" s="173">
        <v>0</v>
      </c>
      <c r="H314" s="174">
        <f>F314/E314</f>
        <v>0</v>
      </c>
      <c r="I314" s="166"/>
    </row>
    <row r="315" spans="1:9" ht="33" x14ac:dyDescent="0.25">
      <c r="A315" s="170"/>
      <c r="B315" s="179"/>
      <c r="C315" s="172" t="s">
        <v>109</v>
      </c>
      <c r="D315" s="178" t="s">
        <v>110</v>
      </c>
      <c r="E315" s="173">
        <v>45000</v>
      </c>
      <c r="F315" s="173">
        <v>22000</v>
      </c>
      <c r="G315" s="173">
        <v>0</v>
      </c>
      <c r="H315" s="174">
        <f>F315/E315</f>
        <v>0.48888888888888887</v>
      </c>
      <c r="I315" s="166"/>
    </row>
    <row r="316" spans="1:9" x14ac:dyDescent="0.25">
      <c r="A316" s="53"/>
      <c r="B316" s="60"/>
      <c r="C316" s="79" t="s">
        <v>31</v>
      </c>
      <c r="D316" s="27" t="s">
        <v>32</v>
      </c>
      <c r="E316" s="173">
        <v>2000</v>
      </c>
      <c r="F316" s="173">
        <v>1021.28</v>
      </c>
      <c r="G316" s="173">
        <v>0</v>
      </c>
      <c r="H316" s="64">
        <f t="shared" ref="H316:H322" si="25">F316/E316</f>
        <v>0.51063999999999998</v>
      </c>
    </row>
    <row r="317" spans="1:9" x14ac:dyDescent="0.25">
      <c r="A317" s="53"/>
      <c r="B317" s="96"/>
      <c r="C317" s="79" t="s">
        <v>25</v>
      </c>
      <c r="D317" s="27" t="s">
        <v>26</v>
      </c>
      <c r="E317" s="173">
        <v>76643</v>
      </c>
      <c r="F317" s="173">
        <v>49862.86</v>
      </c>
      <c r="G317" s="173">
        <v>0</v>
      </c>
      <c r="H317" s="64">
        <f t="shared" si="25"/>
        <v>0.65058596349307829</v>
      </c>
    </row>
    <row r="318" spans="1:9" x14ac:dyDescent="0.25">
      <c r="A318" s="53"/>
      <c r="B318" s="96"/>
      <c r="C318" s="79" t="s">
        <v>34</v>
      </c>
      <c r="D318" s="27" t="s">
        <v>35</v>
      </c>
      <c r="E318" s="173">
        <v>41628.43</v>
      </c>
      <c r="F318" s="173">
        <v>2317.8200000000002</v>
      </c>
      <c r="G318" s="173">
        <v>0</v>
      </c>
      <c r="H318" s="64">
        <f t="shared" si="25"/>
        <v>5.5678775298515948E-2</v>
      </c>
    </row>
    <row r="319" spans="1:9" x14ac:dyDescent="0.25">
      <c r="A319" s="53"/>
      <c r="B319" s="74"/>
      <c r="C319" s="79" t="s">
        <v>16</v>
      </c>
      <c r="D319" s="25" t="s">
        <v>17</v>
      </c>
      <c r="E319" s="173">
        <v>5000</v>
      </c>
      <c r="F319" s="173">
        <v>3000</v>
      </c>
      <c r="G319" s="173">
        <v>0</v>
      </c>
      <c r="H319" s="64">
        <f t="shared" si="25"/>
        <v>0.6</v>
      </c>
    </row>
    <row r="320" spans="1:9" x14ac:dyDescent="0.25">
      <c r="A320" s="53"/>
      <c r="B320" s="74"/>
      <c r="C320" s="79">
        <v>4300</v>
      </c>
      <c r="D320" s="27" t="s">
        <v>11</v>
      </c>
      <c r="E320" s="173">
        <v>17000</v>
      </c>
      <c r="F320" s="173">
        <v>4060</v>
      </c>
      <c r="G320" s="173">
        <v>0</v>
      </c>
      <c r="H320" s="64">
        <f t="shared" si="25"/>
        <v>0.23882352941176471</v>
      </c>
    </row>
    <row r="321" spans="1:10" x14ac:dyDescent="0.25">
      <c r="A321" s="53"/>
      <c r="B321" s="74"/>
      <c r="C321" s="79" t="s">
        <v>85</v>
      </c>
      <c r="D321" s="27" t="s">
        <v>214</v>
      </c>
      <c r="E321" s="173">
        <v>200</v>
      </c>
      <c r="F321" s="173">
        <v>36.65</v>
      </c>
      <c r="G321" s="173">
        <v>0</v>
      </c>
      <c r="H321" s="64">
        <f t="shared" si="25"/>
        <v>0.18325</v>
      </c>
    </row>
    <row r="322" spans="1:10" ht="22.2" x14ac:dyDescent="0.25">
      <c r="A322" s="53"/>
      <c r="B322" s="74"/>
      <c r="C322" s="79" t="s">
        <v>88</v>
      </c>
      <c r="D322" s="25" t="s">
        <v>288</v>
      </c>
      <c r="E322" s="173">
        <v>1000</v>
      </c>
      <c r="F322" s="173">
        <v>0</v>
      </c>
      <c r="G322" s="173">
        <v>0</v>
      </c>
      <c r="H322" s="64">
        <f t="shared" si="25"/>
        <v>0</v>
      </c>
    </row>
    <row r="323" spans="1:10" x14ac:dyDescent="0.25">
      <c r="A323" s="53"/>
      <c r="B323" s="72">
        <v>85195</v>
      </c>
      <c r="C323" s="37"/>
      <c r="D323" s="38" t="s">
        <v>30</v>
      </c>
      <c r="E323" s="152">
        <f>SUM(E324:E328)</f>
        <v>30912.080000000002</v>
      </c>
      <c r="F323" s="152">
        <f>SUM(F324:F328)</f>
        <v>23712.68</v>
      </c>
      <c r="G323" s="152">
        <f>SUM(G324:G324)</f>
        <v>0</v>
      </c>
      <c r="H323" s="77">
        <f>(G323+F323)/E323</f>
        <v>0.76710075802081257</v>
      </c>
    </row>
    <row r="324" spans="1:10" ht="33" x14ac:dyDescent="0.25">
      <c r="A324" s="53"/>
      <c r="B324" s="102"/>
      <c r="C324" s="27" t="s">
        <v>109</v>
      </c>
      <c r="D324" s="25" t="s">
        <v>110</v>
      </c>
      <c r="E324" s="173">
        <v>6300</v>
      </c>
      <c r="F324" s="173">
        <v>6300</v>
      </c>
      <c r="G324" s="173">
        <v>0</v>
      </c>
      <c r="H324" s="64">
        <f t="shared" ref="H324:H328" si="26">F324/E324</f>
        <v>1</v>
      </c>
    </row>
    <row r="325" spans="1:10" x14ac:dyDescent="0.25">
      <c r="A325" s="53"/>
      <c r="B325" s="102"/>
      <c r="C325" s="27" t="s">
        <v>48</v>
      </c>
      <c r="D325" s="27" t="s">
        <v>49</v>
      </c>
      <c r="E325" s="173">
        <v>17747.150000000001</v>
      </c>
      <c r="F325" s="173">
        <v>13869.43</v>
      </c>
      <c r="G325" s="173">
        <v>0</v>
      </c>
      <c r="H325" s="64">
        <f t="shared" si="26"/>
        <v>0.78150181860185997</v>
      </c>
    </row>
    <row r="326" spans="1:10" x14ac:dyDescent="0.25">
      <c r="A326" s="53"/>
      <c r="B326" s="102"/>
      <c r="C326" s="27" t="s">
        <v>31</v>
      </c>
      <c r="D326" s="27" t="s">
        <v>32</v>
      </c>
      <c r="E326" s="173">
        <v>3634.16</v>
      </c>
      <c r="F326" s="173">
        <v>2318.9499999999998</v>
      </c>
      <c r="G326" s="173">
        <v>0</v>
      </c>
      <c r="H326" s="64">
        <f t="shared" si="26"/>
        <v>0.63809793735003406</v>
      </c>
    </row>
    <row r="327" spans="1:10" ht="22.2" x14ac:dyDescent="0.25">
      <c r="A327" s="53"/>
      <c r="B327" s="102"/>
      <c r="C327" s="27" t="s">
        <v>33</v>
      </c>
      <c r="D327" s="143" t="s">
        <v>333</v>
      </c>
      <c r="E327" s="173">
        <v>330.77</v>
      </c>
      <c r="F327" s="173">
        <v>268.3</v>
      </c>
      <c r="G327" s="173">
        <v>0</v>
      </c>
      <c r="H327" s="64">
        <f t="shared" si="26"/>
        <v>0.81113764851709658</v>
      </c>
    </row>
    <row r="328" spans="1:10" x14ac:dyDescent="0.25">
      <c r="A328" s="53"/>
      <c r="B328" s="102"/>
      <c r="C328" s="27" t="s">
        <v>34</v>
      </c>
      <c r="D328" s="27" t="s">
        <v>35</v>
      </c>
      <c r="E328" s="173">
        <v>2900</v>
      </c>
      <c r="F328" s="173">
        <v>956</v>
      </c>
      <c r="G328" s="173">
        <v>0</v>
      </c>
      <c r="H328" s="64">
        <f t="shared" si="26"/>
        <v>0.32965517241379311</v>
      </c>
    </row>
    <row r="329" spans="1:10" x14ac:dyDescent="0.25">
      <c r="A329" s="58" t="s">
        <v>152</v>
      </c>
      <c r="B329" s="18"/>
      <c r="C329" s="103"/>
      <c r="D329" s="18" t="s">
        <v>153</v>
      </c>
      <c r="E329" s="164">
        <f>SUM(E330+E332+E336+E338+E341+E344+E346+E367+E370+E365+E372)</f>
        <v>3565473</v>
      </c>
      <c r="F329" s="164">
        <f>SUM(F330+F332+F336+F338+F341+F344+F346+F367+F370+F372)</f>
        <v>1612828.69</v>
      </c>
      <c r="G329" s="164">
        <f>(G346+G336+G330+G332+G338+G341+G344+G367+G370+G365)</f>
        <v>0</v>
      </c>
      <c r="H329" s="104">
        <f>(F329+G329)/E329</f>
        <v>0.45234634787586386</v>
      </c>
    </row>
    <row r="330" spans="1:10" x14ac:dyDescent="0.25">
      <c r="A330" s="157"/>
      <c r="B330" s="151" t="s">
        <v>154</v>
      </c>
      <c r="C330" s="151"/>
      <c r="D330" s="151" t="s">
        <v>155</v>
      </c>
      <c r="E330" s="152">
        <f>SUM(E331:E331)</f>
        <v>777600</v>
      </c>
      <c r="F330" s="152">
        <f>SUM(F331:F331)</f>
        <v>434292.13</v>
      </c>
      <c r="G330" s="152">
        <f>SUM(G331:G331)</f>
        <v>0</v>
      </c>
      <c r="H330" s="187">
        <f>(F330+G330)/E330</f>
        <v>0.55850325360082309</v>
      </c>
      <c r="I330" s="166"/>
      <c r="J330" s="166"/>
    </row>
    <row r="331" spans="1:10" ht="32.4" x14ac:dyDescent="0.25">
      <c r="A331" s="158"/>
      <c r="B331" s="188"/>
      <c r="C331" s="172" t="s">
        <v>156</v>
      </c>
      <c r="D331" s="189" t="s">
        <v>157</v>
      </c>
      <c r="E331" s="173">
        <v>777600</v>
      </c>
      <c r="F331" s="173">
        <v>434292.13</v>
      </c>
      <c r="G331" s="173">
        <v>0</v>
      </c>
      <c r="H331" s="190">
        <f t="shared" ref="H331:H349" si="27">F331/E331</f>
        <v>0.55850325360082309</v>
      </c>
      <c r="I331" s="166"/>
      <c r="J331" s="166"/>
    </row>
    <row r="332" spans="1:10" ht="21.6" x14ac:dyDescent="0.25">
      <c r="A332" s="158"/>
      <c r="B332" s="175" t="s">
        <v>244</v>
      </c>
      <c r="C332" s="168"/>
      <c r="D332" s="191" t="s">
        <v>245</v>
      </c>
      <c r="E332" s="152">
        <f>SUM(E333:E335)</f>
        <v>2000</v>
      </c>
      <c r="F332" s="152">
        <f>SUM(F333:F335)</f>
        <v>0</v>
      </c>
      <c r="G332" s="152">
        <f>SUM(G333:G335)</f>
        <v>0</v>
      </c>
      <c r="H332" s="153">
        <f t="shared" si="27"/>
        <v>0</v>
      </c>
      <c r="I332" s="166"/>
      <c r="J332" s="166"/>
    </row>
    <row r="333" spans="1:10" x14ac:dyDescent="0.25">
      <c r="A333" s="158"/>
      <c r="B333" s="192"/>
      <c r="C333" s="172" t="s">
        <v>34</v>
      </c>
      <c r="D333" s="150" t="s">
        <v>35</v>
      </c>
      <c r="E333" s="173">
        <v>500</v>
      </c>
      <c r="F333" s="173">
        <v>0</v>
      </c>
      <c r="G333" s="173">
        <v>0</v>
      </c>
      <c r="H333" s="190">
        <f t="shared" si="27"/>
        <v>0</v>
      </c>
      <c r="I333" s="166"/>
      <c r="J333" s="166"/>
    </row>
    <row r="334" spans="1:10" x14ac:dyDescent="0.25">
      <c r="A334" s="158"/>
      <c r="B334" s="192"/>
      <c r="C334" s="172" t="s">
        <v>10</v>
      </c>
      <c r="D334" s="150" t="s">
        <v>11</v>
      </c>
      <c r="E334" s="173">
        <v>500</v>
      </c>
      <c r="F334" s="173">
        <v>0</v>
      </c>
      <c r="G334" s="173">
        <v>0</v>
      </c>
      <c r="H334" s="190">
        <f t="shared" si="27"/>
        <v>0</v>
      </c>
      <c r="I334" s="166"/>
      <c r="J334" s="166"/>
    </row>
    <row r="335" spans="1:10" ht="28.5" customHeight="1" x14ac:dyDescent="0.25">
      <c r="A335" s="158"/>
      <c r="B335" s="192"/>
      <c r="C335" s="228" t="s">
        <v>88</v>
      </c>
      <c r="D335" s="203" t="s">
        <v>288</v>
      </c>
      <c r="E335" s="173">
        <v>1000</v>
      </c>
      <c r="F335" s="173">
        <v>0</v>
      </c>
      <c r="G335" s="173">
        <v>0</v>
      </c>
      <c r="H335" s="190">
        <f>F335/E335</f>
        <v>0</v>
      </c>
      <c r="I335" s="166"/>
      <c r="J335" s="166"/>
    </row>
    <row r="336" spans="1:10" ht="57" customHeight="1" x14ac:dyDescent="0.25">
      <c r="A336" s="158"/>
      <c r="B336" s="175" t="s">
        <v>161</v>
      </c>
      <c r="C336" s="168"/>
      <c r="D336" s="248" t="s">
        <v>339</v>
      </c>
      <c r="E336" s="152">
        <f>SUM(E337:E337)</f>
        <v>31500</v>
      </c>
      <c r="F336" s="152">
        <f>SUM(F337:F337)</f>
        <v>13978.03</v>
      </c>
      <c r="G336" s="152">
        <f>SUM(G337:G337)</f>
        <v>0</v>
      </c>
      <c r="H336" s="153">
        <f t="shared" ref="H336:H337" si="28">F336/E336</f>
        <v>0.44374698412698416</v>
      </c>
      <c r="I336" s="166"/>
      <c r="J336" s="226"/>
    </row>
    <row r="337" spans="1:10" x14ac:dyDescent="0.25">
      <c r="A337" s="158"/>
      <c r="B337" s="192"/>
      <c r="C337" s="172" t="s">
        <v>162</v>
      </c>
      <c r="D337" s="193" t="s">
        <v>246</v>
      </c>
      <c r="E337" s="173">
        <v>31500</v>
      </c>
      <c r="F337" s="173">
        <v>13978.03</v>
      </c>
      <c r="G337" s="173">
        <v>0</v>
      </c>
      <c r="H337" s="190">
        <f t="shared" si="28"/>
        <v>0.44374698412698416</v>
      </c>
      <c r="I337" s="166"/>
      <c r="J337" s="166"/>
    </row>
    <row r="338" spans="1:10" ht="33" x14ac:dyDescent="0.25">
      <c r="A338" s="158"/>
      <c r="B338" s="151" t="s">
        <v>163</v>
      </c>
      <c r="C338" s="151"/>
      <c r="D338" s="194" t="s">
        <v>253</v>
      </c>
      <c r="E338" s="152">
        <f>SUM(E339:E340)</f>
        <v>335100</v>
      </c>
      <c r="F338" s="152">
        <f>SUM(F339:F340)</f>
        <v>111577.7</v>
      </c>
      <c r="G338" s="152">
        <f>SUM(G339:G339)</f>
        <v>0</v>
      </c>
      <c r="H338" s="153">
        <f t="shared" si="27"/>
        <v>0.33296836765144733</v>
      </c>
      <c r="I338" s="166"/>
      <c r="J338" s="166"/>
    </row>
    <row r="339" spans="1:10" x14ac:dyDescent="0.25">
      <c r="A339" s="184"/>
      <c r="B339" s="177"/>
      <c r="C339" s="150" t="s">
        <v>159</v>
      </c>
      <c r="D339" s="178" t="s">
        <v>160</v>
      </c>
      <c r="E339" s="173">
        <v>323100</v>
      </c>
      <c r="F339" s="173">
        <v>109632.7</v>
      </c>
      <c r="G339" s="173">
        <v>0</v>
      </c>
      <c r="H339" s="190">
        <f t="shared" si="27"/>
        <v>0.33931507273290001</v>
      </c>
      <c r="I339" s="166"/>
      <c r="J339" s="166"/>
    </row>
    <row r="340" spans="1:10" x14ac:dyDescent="0.25">
      <c r="A340" s="184"/>
      <c r="B340" s="195"/>
      <c r="C340" s="150" t="s">
        <v>10</v>
      </c>
      <c r="D340" s="150" t="s">
        <v>11</v>
      </c>
      <c r="E340" s="173">
        <v>12000</v>
      </c>
      <c r="F340" s="173">
        <v>1945</v>
      </c>
      <c r="G340" s="173">
        <v>0</v>
      </c>
      <c r="H340" s="190">
        <f t="shared" si="27"/>
        <v>0.16208333333333333</v>
      </c>
      <c r="I340" s="166"/>
      <c r="J340" s="166"/>
    </row>
    <row r="341" spans="1:10" x14ac:dyDescent="0.25">
      <c r="A341" s="184"/>
      <c r="B341" s="196" t="s">
        <v>164</v>
      </c>
      <c r="C341" s="197"/>
      <c r="D341" s="151" t="s">
        <v>165</v>
      </c>
      <c r="E341" s="152">
        <f>SUM(E342:E343)</f>
        <v>160546</v>
      </c>
      <c r="F341" s="152">
        <f>SUM(F342:F343)</f>
        <v>71407.44</v>
      </c>
      <c r="G341" s="152">
        <f>SUM(G342:G343)</f>
        <v>0</v>
      </c>
      <c r="H341" s="153">
        <f t="shared" si="27"/>
        <v>0.4447786927111233</v>
      </c>
      <c r="I341" s="166"/>
      <c r="J341" s="166"/>
    </row>
    <row r="342" spans="1:10" x14ac:dyDescent="0.25">
      <c r="A342" s="186"/>
      <c r="B342" s="177"/>
      <c r="C342" s="150" t="s">
        <v>159</v>
      </c>
      <c r="D342" s="150" t="s">
        <v>160</v>
      </c>
      <c r="E342" s="173">
        <v>160535.07999999999</v>
      </c>
      <c r="F342" s="173">
        <v>71399.740000000005</v>
      </c>
      <c r="G342" s="173">
        <v>0</v>
      </c>
      <c r="H342" s="190">
        <f t="shared" si="27"/>
        <v>0.44476098308232698</v>
      </c>
      <c r="I342" s="166"/>
      <c r="J342" s="166"/>
    </row>
    <row r="343" spans="1:10" x14ac:dyDescent="0.25">
      <c r="A343" s="186"/>
      <c r="B343" s="195"/>
      <c r="C343" s="150" t="s">
        <v>10</v>
      </c>
      <c r="D343" s="150" t="s">
        <v>11</v>
      </c>
      <c r="E343" s="173">
        <v>10.92</v>
      </c>
      <c r="F343" s="173">
        <v>7.7</v>
      </c>
      <c r="G343" s="173">
        <v>0</v>
      </c>
      <c r="H343" s="190">
        <f t="shared" si="27"/>
        <v>0.70512820512820518</v>
      </c>
      <c r="I343" s="166"/>
      <c r="J343" s="166"/>
    </row>
    <row r="344" spans="1:10" x14ac:dyDescent="0.25">
      <c r="A344" s="186"/>
      <c r="B344" s="151" t="s">
        <v>166</v>
      </c>
      <c r="C344" s="197"/>
      <c r="D344" s="151" t="s">
        <v>167</v>
      </c>
      <c r="E344" s="152">
        <f>SUM(E345:E345)</f>
        <v>355000</v>
      </c>
      <c r="F344" s="152">
        <f>SUM(F345:F345)</f>
        <v>166230.98000000001</v>
      </c>
      <c r="G344" s="152">
        <f>SUM(G345:G345)</f>
        <v>0</v>
      </c>
      <c r="H344" s="153">
        <f t="shared" si="27"/>
        <v>0.46825628169014089</v>
      </c>
      <c r="I344" s="166"/>
      <c r="J344" s="166"/>
    </row>
    <row r="345" spans="1:10" x14ac:dyDescent="0.25">
      <c r="A345" s="186"/>
      <c r="B345" s="188"/>
      <c r="C345" s="150" t="s">
        <v>159</v>
      </c>
      <c r="D345" s="150" t="s">
        <v>160</v>
      </c>
      <c r="E345" s="173">
        <v>355000</v>
      </c>
      <c r="F345" s="173">
        <v>166230.98000000001</v>
      </c>
      <c r="G345" s="173">
        <v>0</v>
      </c>
      <c r="H345" s="190">
        <f>F345/E345</f>
        <v>0.46825628169014089</v>
      </c>
      <c r="I345" s="166"/>
      <c r="J345" s="166"/>
    </row>
    <row r="346" spans="1:10" x14ac:dyDescent="0.25">
      <c r="A346" s="186"/>
      <c r="B346" s="151" t="s">
        <v>231</v>
      </c>
      <c r="C346" s="197"/>
      <c r="D346" s="151" t="s">
        <v>168</v>
      </c>
      <c r="E346" s="152">
        <f>SUM(E347:E364)</f>
        <v>1397395</v>
      </c>
      <c r="F346" s="152">
        <f>SUM(F347:F364)</f>
        <v>719550.5199999999</v>
      </c>
      <c r="G346" s="152">
        <f>SUM(G347:G364)</f>
        <v>0</v>
      </c>
      <c r="H346" s="153">
        <f>SUM(F346+G346)/E346</f>
        <v>0.51492278131809543</v>
      </c>
      <c r="I346" s="166"/>
      <c r="J346" s="166"/>
    </row>
    <row r="347" spans="1:10" ht="22.2" x14ac:dyDescent="0.25">
      <c r="A347" s="186"/>
      <c r="B347" s="198"/>
      <c r="C347" s="150" t="s">
        <v>46</v>
      </c>
      <c r="D347" s="178" t="s">
        <v>218</v>
      </c>
      <c r="E347" s="173">
        <v>3750</v>
      </c>
      <c r="F347" s="173">
        <v>728.27</v>
      </c>
      <c r="G347" s="173">
        <v>0</v>
      </c>
      <c r="H347" s="190">
        <f t="shared" si="27"/>
        <v>0.19420533333333334</v>
      </c>
      <c r="I347" s="166"/>
      <c r="J347" s="166"/>
    </row>
    <row r="348" spans="1:10" x14ac:dyDescent="0.25">
      <c r="A348" s="186"/>
      <c r="B348" s="179"/>
      <c r="C348" s="150" t="s">
        <v>48</v>
      </c>
      <c r="D348" s="178" t="s">
        <v>169</v>
      </c>
      <c r="E348" s="173">
        <v>875660</v>
      </c>
      <c r="F348" s="173">
        <v>444118.62</v>
      </c>
      <c r="G348" s="173">
        <v>0</v>
      </c>
      <c r="H348" s="190">
        <f t="shared" si="27"/>
        <v>0.5071815773245324</v>
      </c>
      <c r="I348" s="166"/>
      <c r="J348" s="166"/>
    </row>
    <row r="349" spans="1:10" x14ac:dyDescent="0.25">
      <c r="A349" s="186"/>
      <c r="B349" s="179"/>
      <c r="C349" s="150" t="s">
        <v>92</v>
      </c>
      <c r="D349" s="178" t="s">
        <v>93</v>
      </c>
      <c r="E349" s="173">
        <v>57934</v>
      </c>
      <c r="F349" s="173">
        <v>57933.18</v>
      </c>
      <c r="G349" s="173">
        <v>0</v>
      </c>
      <c r="H349" s="190">
        <f t="shared" si="27"/>
        <v>0.99998584596264717</v>
      </c>
      <c r="I349" s="166"/>
      <c r="J349" s="166"/>
    </row>
    <row r="350" spans="1:10" x14ac:dyDescent="0.25">
      <c r="A350" s="186"/>
      <c r="B350" s="160"/>
      <c r="C350" s="150" t="s">
        <v>31</v>
      </c>
      <c r="D350" s="150" t="s">
        <v>32</v>
      </c>
      <c r="E350" s="173">
        <v>157500</v>
      </c>
      <c r="F350" s="173">
        <v>82077.53</v>
      </c>
      <c r="G350" s="173">
        <v>0</v>
      </c>
      <c r="H350" s="190">
        <f t="shared" ref="H350:H389" si="29">F350/E350</f>
        <v>0.52112717460317459</v>
      </c>
      <c r="I350" s="166"/>
      <c r="J350" s="166"/>
    </row>
    <row r="351" spans="1:10" ht="22.2" x14ac:dyDescent="0.25">
      <c r="A351" s="186"/>
      <c r="B351" s="160"/>
      <c r="C351" s="150" t="s">
        <v>33</v>
      </c>
      <c r="D351" s="203" t="s">
        <v>333</v>
      </c>
      <c r="E351" s="173">
        <v>21900</v>
      </c>
      <c r="F351" s="173">
        <v>8246.19</v>
      </c>
      <c r="G351" s="173">
        <v>0</v>
      </c>
      <c r="H351" s="190">
        <f t="shared" si="29"/>
        <v>0.37653835616438358</v>
      </c>
      <c r="I351" s="166"/>
      <c r="J351" s="166"/>
    </row>
    <row r="352" spans="1:10" x14ac:dyDescent="0.25">
      <c r="A352" s="186"/>
      <c r="B352" s="160"/>
      <c r="C352" s="150" t="s">
        <v>25</v>
      </c>
      <c r="D352" s="150" t="s">
        <v>26</v>
      </c>
      <c r="E352" s="173">
        <v>28800</v>
      </c>
      <c r="F352" s="173">
        <v>8400</v>
      </c>
      <c r="G352" s="173">
        <v>0</v>
      </c>
      <c r="H352" s="190">
        <f t="shared" si="29"/>
        <v>0.29166666666666669</v>
      </c>
      <c r="I352" s="166"/>
      <c r="J352" s="166"/>
    </row>
    <row r="353" spans="1:10" x14ac:dyDescent="0.25">
      <c r="A353" s="186"/>
      <c r="B353" s="160"/>
      <c r="C353" s="150" t="s">
        <v>34</v>
      </c>
      <c r="D353" s="150" t="s">
        <v>35</v>
      </c>
      <c r="E353" s="173">
        <v>29726</v>
      </c>
      <c r="F353" s="173">
        <v>6137.22</v>
      </c>
      <c r="G353" s="173">
        <v>0</v>
      </c>
      <c r="H353" s="190">
        <f t="shared" si="29"/>
        <v>0.20645966493978335</v>
      </c>
      <c r="I353" s="166"/>
      <c r="J353" s="166"/>
    </row>
    <row r="354" spans="1:10" x14ac:dyDescent="0.25">
      <c r="A354" s="186"/>
      <c r="B354" s="159"/>
      <c r="C354" s="150" t="s">
        <v>16</v>
      </c>
      <c r="D354" s="150" t="s">
        <v>17</v>
      </c>
      <c r="E354" s="173">
        <v>22740</v>
      </c>
      <c r="F354" s="173">
        <v>12071.43</v>
      </c>
      <c r="G354" s="173">
        <v>0</v>
      </c>
      <c r="H354" s="190">
        <f t="shared" si="29"/>
        <v>0.5308456464379947</v>
      </c>
      <c r="I354" s="166"/>
      <c r="J354" s="166"/>
    </row>
    <row r="355" spans="1:10" x14ac:dyDescent="0.25">
      <c r="A355" s="56"/>
      <c r="B355" s="74"/>
      <c r="C355" s="150" t="s">
        <v>27</v>
      </c>
      <c r="D355" s="150" t="s">
        <v>28</v>
      </c>
      <c r="E355" s="173">
        <v>10000</v>
      </c>
      <c r="F355" s="173">
        <v>615</v>
      </c>
      <c r="G355" s="173">
        <v>0</v>
      </c>
      <c r="H355" s="190">
        <f t="shared" si="29"/>
        <v>6.1499999999999999E-2</v>
      </c>
      <c r="I355" s="166"/>
      <c r="J355" s="166"/>
    </row>
    <row r="356" spans="1:10" x14ac:dyDescent="0.25">
      <c r="A356" s="56"/>
      <c r="B356" s="74"/>
      <c r="C356" s="150" t="s">
        <v>50</v>
      </c>
      <c r="D356" s="150" t="s">
        <v>51</v>
      </c>
      <c r="E356" s="173">
        <v>500</v>
      </c>
      <c r="F356" s="173">
        <v>159</v>
      </c>
      <c r="G356" s="173">
        <v>0</v>
      </c>
      <c r="H356" s="190">
        <f t="shared" si="29"/>
        <v>0.318</v>
      </c>
      <c r="I356" s="166"/>
      <c r="J356" s="166"/>
    </row>
    <row r="357" spans="1:10" x14ac:dyDescent="0.25">
      <c r="A357" s="56"/>
      <c r="B357" s="74"/>
      <c r="C357" s="199">
        <v>4300</v>
      </c>
      <c r="D357" s="200" t="s">
        <v>11</v>
      </c>
      <c r="E357" s="173">
        <v>150300</v>
      </c>
      <c r="F357" s="173">
        <v>66537.09</v>
      </c>
      <c r="G357" s="173">
        <v>0</v>
      </c>
      <c r="H357" s="190">
        <f t="shared" si="29"/>
        <v>0.4426952095808383</v>
      </c>
      <c r="I357" s="166"/>
      <c r="J357" s="166"/>
    </row>
    <row r="358" spans="1:10" ht="22.2" x14ac:dyDescent="0.25">
      <c r="A358" s="56"/>
      <c r="B358" s="74"/>
      <c r="C358" s="150" t="s">
        <v>85</v>
      </c>
      <c r="D358" s="193" t="s">
        <v>214</v>
      </c>
      <c r="E358" s="173">
        <v>5000</v>
      </c>
      <c r="F358" s="173">
        <v>2216.7600000000002</v>
      </c>
      <c r="G358" s="173">
        <v>0</v>
      </c>
      <c r="H358" s="190">
        <f t="shared" si="29"/>
        <v>0.44335200000000002</v>
      </c>
      <c r="I358" s="166"/>
      <c r="J358" s="166"/>
    </row>
    <row r="359" spans="1:10" x14ac:dyDescent="0.25">
      <c r="A359" s="56"/>
      <c r="B359" s="74"/>
      <c r="C359" s="27" t="s">
        <v>86</v>
      </c>
      <c r="D359" s="78" t="s">
        <v>119</v>
      </c>
      <c r="E359" s="173">
        <v>3500</v>
      </c>
      <c r="F359" s="173">
        <v>1291.44</v>
      </c>
      <c r="G359" s="173">
        <v>0</v>
      </c>
      <c r="H359" s="28">
        <f t="shared" si="29"/>
        <v>0.36898285714285717</v>
      </c>
    </row>
    <row r="360" spans="1:10" x14ac:dyDescent="0.25">
      <c r="A360" s="56"/>
      <c r="B360" s="74"/>
      <c r="C360" s="27" t="s">
        <v>12</v>
      </c>
      <c r="D360" s="27" t="s">
        <v>13</v>
      </c>
      <c r="E360" s="173">
        <v>680</v>
      </c>
      <c r="F360" s="173">
        <v>666</v>
      </c>
      <c r="G360" s="173">
        <v>0</v>
      </c>
      <c r="H360" s="28">
        <f t="shared" si="29"/>
        <v>0.97941176470588232</v>
      </c>
    </row>
    <row r="361" spans="1:10" ht="22.2" customHeight="1" x14ac:dyDescent="0.25">
      <c r="A361" s="56"/>
      <c r="B361" s="74"/>
      <c r="C361" s="27" t="s">
        <v>98</v>
      </c>
      <c r="D361" s="65" t="s">
        <v>99</v>
      </c>
      <c r="E361" s="173">
        <v>24805</v>
      </c>
      <c r="F361" s="173">
        <v>24804.16</v>
      </c>
      <c r="G361" s="173">
        <v>0</v>
      </c>
      <c r="H361" s="28">
        <f t="shared" si="29"/>
        <v>0.99996613585970573</v>
      </c>
    </row>
    <row r="362" spans="1:10" ht="22.2" customHeight="1" x14ac:dyDescent="0.25">
      <c r="A362" s="56"/>
      <c r="B362" s="74"/>
      <c r="C362" s="27" t="s">
        <v>102</v>
      </c>
      <c r="D362" s="65" t="s">
        <v>103</v>
      </c>
      <c r="E362" s="173">
        <v>600</v>
      </c>
      <c r="F362" s="173">
        <v>58.35</v>
      </c>
      <c r="G362" s="173">
        <v>0</v>
      </c>
      <c r="H362" s="28">
        <f t="shared" si="29"/>
        <v>9.7250000000000003E-2</v>
      </c>
    </row>
    <row r="363" spans="1:10" ht="18" customHeight="1" x14ac:dyDescent="0.25">
      <c r="A363" s="56"/>
      <c r="B363" s="74"/>
      <c r="C363" s="27" t="s">
        <v>65</v>
      </c>
      <c r="D363" s="25" t="s">
        <v>66</v>
      </c>
      <c r="E363" s="173">
        <v>500</v>
      </c>
      <c r="F363" s="173">
        <v>12.28</v>
      </c>
      <c r="G363" s="173">
        <v>0</v>
      </c>
      <c r="H363" s="28">
        <f t="shared" si="29"/>
        <v>2.4559999999999998E-2</v>
      </c>
    </row>
    <row r="364" spans="1:10" ht="24.75" customHeight="1" x14ac:dyDescent="0.25">
      <c r="A364" s="56"/>
      <c r="B364" s="74"/>
      <c r="C364" s="27" t="s">
        <v>88</v>
      </c>
      <c r="D364" s="65" t="s">
        <v>89</v>
      </c>
      <c r="E364" s="173">
        <v>3500</v>
      </c>
      <c r="F364" s="173">
        <v>3478</v>
      </c>
      <c r="G364" s="173">
        <v>0</v>
      </c>
      <c r="H364" s="28">
        <f>F364/E364</f>
        <v>0.99371428571428566</v>
      </c>
    </row>
    <row r="365" spans="1:10" ht="36" customHeight="1" x14ac:dyDescent="0.25">
      <c r="A365" s="56"/>
      <c r="B365" s="72">
        <v>85220</v>
      </c>
      <c r="C365" s="30"/>
      <c r="D365" s="219" t="s">
        <v>310</v>
      </c>
      <c r="E365" s="152">
        <f>E366</f>
        <v>114000</v>
      </c>
      <c r="F365" s="152">
        <f>F366</f>
        <v>0</v>
      </c>
      <c r="G365" s="152">
        <f>G366</f>
        <v>0</v>
      </c>
      <c r="H365" s="32">
        <f t="shared" ref="H365" si="30">F365/E365</f>
        <v>0</v>
      </c>
    </row>
    <row r="366" spans="1:10" ht="18.600000000000001" customHeight="1" x14ac:dyDescent="0.25">
      <c r="A366" s="56"/>
      <c r="B366" s="74"/>
      <c r="C366" s="27" t="s">
        <v>18</v>
      </c>
      <c r="D366" s="25" t="s">
        <v>19</v>
      </c>
      <c r="E366" s="173">
        <v>114000</v>
      </c>
      <c r="F366" s="173">
        <v>0</v>
      </c>
      <c r="G366" s="173">
        <v>0</v>
      </c>
      <c r="H366" s="28">
        <f>G366/E366</f>
        <v>0</v>
      </c>
    </row>
    <row r="367" spans="1:10" ht="22.2" x14ac:dyDescent="0.25">
      <c r="A367" s="56"/>
      <c r="B367" s="30" t="s">
        <v>170</v>
      </c>
      <c r="C367" s="37"/>
      <c r="D367" s="38" t="s">
        <v>171</v>
      </c>
      <c r="E367" s="152">
        <f>SUM(E368:E369)</f>
        <v>20000</v>
      </c>
      <c r="F367" s="152">
        <f>SUM(F368:F369)</f>
        <v>5362.8</v>
      </c>
      <c r="G367" s="152">
        <f>-SUM(G368:G369)</f>
        <v>0</v>
      </c>
      <c r="H367" s="32">
        <f t="shared" si="29"/>
        <v>0.26813999999999999</v>
      </c>
    </row>
    <row r="368" spans="1:10" x14ac:dyDescent="0.25">
      <c r="A368" s="56"/>
      <c r="B368" s="73"/>
      <c r="C368" s="27" t="s">
        <v>31</v>
      </c>
      <c r="D368" s="27" t="s">
        <v>32</v>
      </c>
      <c r="E368" s="173">
        <v>2500</v>
      </c>
      <c r="F368" s="173">
        <v>787.8</v>
      </c>
      <c r="G368" s="173">
        <v>0</v>
      </c>
      <c r="H368" s="28">
        <f t="shared" si="29"/>
        <v>0.31511999999999996</v>
      </c>
    </row>
    <row r="369" spans="1:8" x14ac:dyDescent="0.25">
      <c r="A369" s="56"/>
      <c r="B369" s="87"/>
      <c r="C369" s="27" t="s">
        <v>25</v>
      </c>
      <c r="D369" s="27" t="s">
        <v>219</v>
      </c>
      <c r="E369" s="173">
        <v>17500</v>
      </c>
      <c r="F369" s="173">
        <v>4575</v>
      </c>
      <c r="G369" s="173">
        <v>0</v>
      </c>
      <c r="H369" s="28">
        <f t="shared" si="29"/>
        <v>0.26142857142857145</v>
      </c>
    </row>
    <row r="370" spans="1:8" x14ac:dyDescent="0.25">
      <c r="A370" s="56"/>
      <c r="B370" s="30" t="s">
        <v>247</v>
      </c>
      <c r="C370" s="37"/>
      <c r="D370" s="30" t="s">
        <v>248</v>
      </c>
      <c r="E370" s="152">
        <f>SUM(E371:E371)</f>
        <v>250000</v>
      </c>
      <c r="F370" s="152">
        <f>SUM(F371:F371)</f>
        <v>41426.5</v>
      </c>
      <c r="G370" s="152">
        <f>SUM(G371:G371)</f>
        <v>0</v>
      </c>
      <c r="H370" s="32">
        <f t="shared" si="29"/>
        <v>0.16570599999999999</v>
      </c>
    </row>
    <row r="371" spans="1:8" x14ac:dyDescent="0.25">
      <c r="A371" s="56"/>
      <c r="B371" s="102"/>
      <c r="C371" s="27" t="s">
        <v>159</v>
      </c>
      <c r="D371" s="27" t="s">
        <v>160</v>
      </c>
      <c r="E371" s="173">
        <v>250000</v>
      </c>
      <c r="F371" s="173">
        <v>41426.5</v>
      </c>
      <c r="G371" s="173">
        <v>0</v>
      </c>
      <c r="H371" s="28">
        <f t="shared" si="29"/>
        <v>0.16570599999999999</v>
      </c>
    </row>
    <row r="372" spans="1:8" x14ac:dyDescent="0.25">
      <c r="A372" s="56"/>
      <c r="B372" s="72">
        <v>85295</v>
      </c>
      <c r="C372" s="37"/>
      <c r="D372" s="224" t="s">
        <v>311</v>
      </c>
      <c r="E372" s="152">
        <f>SUM(E373:E385)</f>
        <v>122332</v>
      </c>
      <c r="F372" s="152">
        <f>SUM(F373:F385)</f>
        <v>49002.590000000004</v>
      </c>
      <c r="G372" s="152">
        <v>0</v>
      </c>
      <c r="H372" s="32">
        <f t="shared" si="29"/>
        <v>0.40057049668116279</v>
      </c>
    </row>
    <row r="373" spans="1:8" x14ac:dyDescent="0.25">
      <c r="A373" s="56"/>
      <c r="B373" s="223"/>
      <c r="C373" s="67" t="s">
        <v>46</v>
      </c>
      <c r="D373" s="110" t="s">
        <v>218</v>
      </c>
      <c r="E373" s="156">
        <v>500</v>
      </c>
      <c r="F373" s="156">
        <v>490</v>
      </c>
      <c r="G373" s="156">
        <v>0</v>
      </c>
      <c r="H373" s="246">
        <f t="shared" si="29"/>
        <v>0.98</v>
      </c>
    </row>
    <row r="374" spans="1:8" x14ac:dyDescent="0.25">
      <c r="A374" s="56"/>
      <c r="B374" s="102"/>
      <c r="C374" s="27" t="s">
        <v>48</v>
      </c>
      <c r="D374" s="178" t="s">
        <v>169</v>
      </c>
      <c r="E374" s="173">
        <v>41100</v>
      </c>
      <c r="F374" s="173">
        <v>15130</v>
      </c>
      <c r="G374" s="173">
        <v>0</v>
      </c>
      <c r="H374" s="28">
        <f t="shared" si="29"/>
        <v>0.36812652068126522</v>
      </c>
    </row>
    <row r="375" spans="1:8" x14ac:dyDescent="0.25">
      <c r="A375" s="56"/>
      <c r="B375" s="102"/>
      <c r="C375" s="27" t="s">
        <v>31</v>
      </c>
      <c r="D375" s="150" t="s">
        <v>32</v>
      </c>
      <c r="E375" s="173">
        <v>7100</v>
      </c>
      <c r="F375" s="173">
        <v>2605.38</v>
      </c>
      <c r="G375" s="173">
        <v>0</v>
      </c>
      <c r="H375" s="28">
        <f t="shared" si="29"/>
        <v>0.36695492957746478</v>
      </c>
    </row>
    <row r="376" spans="1:8" ht="22.2" x14ac:dyDescent="0.25">
      <c r="A376" s="56"/>
      <c r="B376" s="102"/>
      <c r="C376" s="27" t="s">
        <v>33</v>
      </c>
      <c r="D376" s="203" t="s">
        <v>333</v>
      </c>
      <c r="E376" s="173">
        <v>1000</v>
      </c>
      <c r="F376" s="173">
        <v>370.68</v>
      </c>
      <c r="G376" s="173">
        <v>0</v>
      </c>
      <c r="H376" s="28">
        <f t="shared" si="29"/>
        <v>0.37068000000000001</v>
      </c>
    </row>
    <row r="377" spans="1:8" x14ac:dyDescent="0.25">
      <c r="A377" s="56"/>
      <c r="B377" s="102"/>
      <c r="C377" s="27" t="s">
        <v>34</v>
      </c>
      <c r="D377" s="150" t="s">
        <v>35</v>
      </c>
      <c r="E377" s="173">
        <v>12591</v>
      </c>
      <c r="F377" s="173">
        <v>1797.15</v>
      </c>
      <c r="G377" s="173">
        <v>0</v>
      </c>
      <c r="H377" s="28">
        <f t="shared" si="29"/>
        <v>0.1427329044555635</v>
      </c>
    </row>
    <row r="378" spans="1:8" x14ac:dyDescent="0.25">
      <c r="A378" s="56"/>
      <c r="B378" s="102"/>
      <c r="C378" s="27" t="s">
        <v>16</v>
      </c>
      <c r="D378" s="150" t="s">
        <v>17</v>
      </c>
      <c r="E378" s="173">
        <v>40220</v>
      </c>
      <c r="F378" s="173">
        <v>16176.98</v>
      </c>
      <c r="G378" s="173">
        <v>0</v>
      </c>
      <c r="H378" s="28">
        <f t="shared" si="29"/>
        <v>0.40221233217304825</v>
      </c>
    </row>
    <row r="379" spans="1:8" x14ac:dyDescent="0.25">
      <c r="A379" s="56"/>
      <c r="B379" s="102"/>
      <c r="C379" s="27" t="s">
        <v>50</v>
      </c>
      <c r="D379" s="150" t="s">
        <v>51</v>
      </c>
      <c r="E379" s="173">
        <v>88</v>
      </c>
      <c r="F379" s="173">
        <v>88</v>
      </c>
      <c r="G379" s="173">
        <v>0</v>
      </c>
      <c r="H379" s="28">
        <f t="shared" si="29"/>
        <v>1</v>
      </c>
    </row>
    <row r="380" spans="1:8" x14ac:dyDescent="0.25">
      <c r="A380" s="56"/>
      <c r="B380" s="102"/>
      <c r="C380" s="27" t="s">
        <v>10</v>
      </c>
      <c r="D380" s="150" t="s">
        <v>11</v>
      </c>
      <c r="E380" s="173">
        <v>13484</v>
      </c>
      <c r="F380" s="173">
        <v>9359.48</v>
      </c>
      <c r="G380" s="173">
        <v>0</v>
      </c>
      <c r="H380" s="28">
        <f t="shared" si="29"/>
        <v>0.69411747256007117</v>
      </c>
    </row>
    <row r="381" spans="1:8" ht="22.2" x14ac:dyDescent="0.25">
      <c r="A381" s="56"/>
      <c r="B381" s="102"/>
      <c r="C381" s="27" t="s">
        <v>85</v>
      </c>
      <c r="D381" s="193" t="s">
        <v>214</v>
      </c>
      <c r="E381" s="173">
        <v>1320</v>
      </c>
      <c r="F381" s="173">
        <v>556.66</v>
      </c>
      <c r="G381" s="173">
        <v>0</v>
      </c>
      <c r="H381" s="28">
        <f t="shared" si="29"/>
        <v>0.4217121212121212</v>
      </c>
    </row>
    <row r="382" spans="1:8" x14ac:dyDescent="0.25">
      <c r="A382" s="56"/>
      <c r="B382" s="102"/>
      <c r="C382" s="27" t="s">
        <v>12</v>
      </c>
      <c r="D382" s="225" t="s">
        <v>13</v>
      </c>
      <c r="E382" s="173">
        <v>1968</v>
      </c>
      <c r="F382" s="173">
        <v>468</v>
      </c>
      <c r="G382" s="173"/>
      <c r="H382" s="28">
        <f t="shared" si="29"/>
        <v>0.23780487804878048</v>
      </c>
    </row>
    <row r="383" spans="1:8" ht="22.2" x14ac:dyDescent="0.25">
      <c r="A383" s="56"/>
      <c r="B383" s="102"/>
      <c r="C383" s="27" t="s">
        <v>98</v>
      </c>
      <c r="D383" s="225" t="s">
        <v>99</v>
      </c>
      <c r="E383" s="173">
        <v>1551</v>
      </c>
      <c r="F383" s="173">
        <v>1550.26</v>
      </c>
      <c r="G383" s="173"/>
      <c r="H383" s="28">
        <f t="shared" si="29"/>
        <v>0.99952288845905868</v>
      </c>
    </row>
    <row r="384" spans="1:8" ht="22.2" x14ac:dyDescent="0.25">
      <c r="A384" s="56"/>
      <c r="B384" s="102"/>
      <c r="C384" s="27" t="s">
        <v>102</v>
      </c>
      <c r="D384" s="225" t="s">
        <v>103</v>
      </c>
      <c r="E384" s="173">
        <v>1000</v>
      </c>
      <c r="F384" s="173">
        <v>0</v>
      </c>
      <c r="G384" s="173"/>
      <c r="H384" s="28">
        <f t="shared" si="29"/>
        <v>0</v>
      </c>
    </row>
    <row r="385" spans="1:8" ht="22.2" x14ac:dyDescent="0.25">
      <c r="A385" s="56"/>
      <c r="B385" s="102"/>
      <c r="C385" s="27" t="s">
        <v>88</v>
      </c>
      <c r="D385" s="225" t="s">
        <v>288</v>
      </c>
      <c r="E385" s="173">
        <v>410</v>
      </c>
      <c r="F385" s="173">
        <v>410</v>
      </c>
      <c r="G385" s="173">
        <v>0</v>
      </c>
      <c r="H385" s="28">
        <f t="shared" si="29"/>
        <v>1</v>
      </c>
    </row>
    <row r="386" spans="1:8" x14ac:dyDescent="0.25">
      <c r="A386" s="58" t="s">
        <v>172</v>
      </c>
      <c r="B386" s="18"/>
      <c r="C386" s="18"/>
      <c r="D386" s="84" t="s">
        <v>173</v>
      </c>
      <c r="E386" s="164">
        <f>(E398+E387+E400)</f>
        <v>368664</v>
      </c>
      <c r="F386" s="164">
        <f>(F398+F387+F400)</f>
        <v>132359.62</v>
      </c>
      <c r="G386" s="164">
        <f>SUM(G387+G398+G400)</f>
        <v>0</v>
      </c>
      <c r="H386" s="19">
        <f t="shared" si="29"/>
        <v>0.35902507432241826</v>
      </c>
    </row>
    <row r="387" spans="1:8" x14ac:dyDescent="0.25">
      <c r="A387" s="70"/>
      <c r="B387" s="30" t="s">
        <v>174</v>
      </c>
      <c r="C387" s="37"/>
      <c r="D387" s="30" t="s">
        <v>175</v>
      </c>
      <c r="E387" s="152">
        <f>SUM(E388:E397)</f>
        <v>305664</v>
      </c>
      <c r="F387" s="152">
        <f>SUM(F388:F397)</f>
        <v>116761.95999999998</v>
      </c>
      <c r="G387" s="152">
        <f>SUM(G388:G397)</f>
        <v>0</v>
      </c>
      <c r="H387" s="105">
        <f t="shared" si="29"/>
        <v>0.38199447759631483</v>
      </c>
    </row>
    <row r="388" spans="1:8" ht="22.2" x14ac:dyDescent="0.25">
      <c r="A388" s="56"/>
      <c r="B388" s="73"/>
      <c r="C388" s="27" t="s">
        <v>46</v>
      </c>
      <c r="D388" s="25" t="s">
        <v>218</v>
      </c>
      <c r="E388" s="173">
        <v>12007</v>
      </c>
      <c r="F388" s="173">
        <v>4306.1499999999996</v>
      </c>
      <c r="G388" s="173">
        <v>0</v>
      </c>
      <c r="H388" s="52">
        <f t="shared" si="29"/>
        <v>0.35863662863329721</v>
      </c>
    </row>
    <row r="389" spans="1:8" x14ac:dyDescent="0.25">
      <c r="A389" s="56"/>
      <c r="B389" s="60"/>
      <c r="C389" s="27" t="s">
        <v>48</v>
      </c>
      <c r="D389" s="25" t="s">
        <v>169</v>
      </c>
      <c r="E389" s="173">
        <v>215354</v>
      </c>
      <c r="F389" s="173">
        <v>78644.62</v>
      </c>
      <c r="G389" s="173">
        <v>0</v>
      </c>
      <c r="H389" s="52">
        <f t="shared" si="29"/>
        <v>0.36518764452947239</v>
      </c>
    </row>
    <row r="390" spans="1:8" x14ac:dyDescent="0.25">
      <c r="A390" s="56"/>
      <c r="B390" s="60"/>
      <c r="C390" s="27" t="s">
        <v>92</v>
      </c>
      <c r="D390" s="25" t="s">
        <v>93</v>
      </c>
      <c r="E390" s="173">
        <v>12213</v>
      </c>
      <c r="F390" s="173">
        <v>7492.04</v>
      </c>
      <c r="G390" s="173">
        <v>0</v>
      </c>
      <c r="H390" s="52">
        <f t="shared" ref="H390:H399" si="31">F390/E390</f>
        <v>0.61344796528289525</v>
      </c>
    </row>
    <row r="391" spans="1:8" x14ac:dyDescent="0.25">
      <c r="A391" s="56"/>
      <c r="B391" s="60"/>
      <c r="C391" s="27" t="s">
        <v>31</v>
      </c>
      <c r="D391" s="27" t="s">
        <v>32</v>
      </c>
      <c r="E391" s="173">
        <v>40611</v>
      </c>
      <c r="F391" s="173">
        <v>15242.72</v>
      </c>
      <c r="G391" s="173">
        <v>0</v>
      </c>
      <c r="H391" s="52">
        <f t="shared" si="31"/>
        <v>0.37533476151781536</v>
      </c>
    </row>
    <row r="392" spans="1:8" ht="22.2" x14ac:dyDescent="0.25">
      <c r="A392" s="56"/>
      <c r="B392" s="60"/>
      <c r="C392" s="27" t="s">
        <v>33</v>
      </c>
      <c r="D392" s="143" t="s">
        <v>333</v>
      </c>
      <c r="E392" s="173">
        <v>5839</v>
      </c>
      <c r="F392" s="173">
        <v>808.79</v>
      </c>
      <c r="G392" s="173">
        <v>0</v>
      </c>
      <c r="H392" s="52">
        <f t="shared" si="31"/>
        <v>0.13851515670491521</v>
      </c>
    </row>
    <row r="393" spans="1:8" x14ac:dyDescent="0.25">
      <c r="A393" s="56"/>
      <c r="B393" s="60"/>
      <c r="C393" s="27" t="s">
        <v>34</v>
      </c>
      <c r="D393" s="143" t="s">
        <v>35</v>
      </c>
      <c r="E393" s="173">
        <v>4380</v>
      </c>
      <c r="F393" s="173">
        <v>0</v>
      </c>
      <c r="G393" s="173">
        <v>0</v>
      </c>
      <c r="H393" s="52">
        <f t="shared" si="31"/>
        <v>0</v>
      </c>
    </row>
    <row r="394" spans="1:8" x14ac:dyDescent="0.25">
      <c r="A394" s="56"/>
      <c r="B394" s="60"/>
      <c r="C394" s="27" t="s">
        <v>84</v>
      </c>
      <c r="D394" s="143" t="s">
        <v>296</v>
      </c>
      <c r="E394" s="173">
        <v>3620</v>
      </c>
      <c r="F394" s="173">
        <v>3620</v>
      </c>
      <c r="G394" s="173">
        <v>0</v>
      </c>
      <c r="H394" s="52">
        <f t="shared" si="31"/>
        <v>1</v>
      </c>
    </row>
    <row r="395" spans="1:8" x14ac:dyDescent="0.25">
      <c r="A395" s="56"/>
      <c r="B395" s="60"/>
      <c r="C395" s="27" t="s">
        <v>10</v>
      </c>
      <c r="D395" s="143" t="s">
        <v>11</v>
      </c>
      <c r="E395" s="173">
        <v>800</v>
      </c>
      <c r="F395" s="173">
        <v>0</v>
      </c>
      <c r="G395" s="173">
        <v>0</v>
      </c>
      <c r="H395" s="52">
        <f t="shared" si="31"/>
        <v>0</v>
      </c>
    </row>
    <row r="396" spans="1:8" ht="22.2" customHeight="1" x14ac:dyDescent="0.25">
      <c r="A396" s="56"/>
      <c r="B396" s="87"/>
      <c r="C396" s="27" t="s">
        <v>98</v>
      </c>
      <c r="D396" s="65" t="s">
        <v>99</v>
      </c>
      <c r="E396" s="173">
        <v>8782</v>
      </c>
      <c r="F396" s="173">
        <v>6586.75</v>
      </c>
      <c r="G396" s="173">
        <v>0</v>
      </c>
      <c r="H396" s="52">
        <f t="shared" si="31"/>
        <v>0.75002846731951722</v>
      </c>
    </row>
    <row r="397" spans="1:8" ht="22.2" customHeight="1" x14ac:dyDescent="0.25">
      <c r="A397" s="56"/>
      <c r="B397" s="87"/>
      <c r="C397" s="27" t="s">
        <v>312</v>
      </c>
      <c r="D397" s="222" t="s">
        <v>323</v>
      </c>
      <c r="E397" s="173">
        <v>2058</v>
      </c>
      <c r="F397" s="173">
        <v>60.89</v>
      </c>
      <c r="G397" s="173">
        <v>0</v>
      </c>
      <c r="H397" s="52">
        <f t="shared" si="31"/>
        <v>2.9586977648202138E-2</v>
      </c>
    </row>
    <row r="398" spans="1:8" ht="22.2" x14ac:dyDescent="0.25">
      <c r="A398" s="56"/>
      <c r="B398" s="30" t="s">
        <v>176</v>
      </c>
      <c r="C398" s="37"/>
      <c r="D398" s="38" t="s">
        <v>254</v>
      </c>
      <c r="E398" s="152">
        <f>SUM(E399:E399)</f>
        <v>33000</v>
      </c>
      <c r="F398" s="152">
        <f>SUM(F399:F399)</f>
        <v>8157.66</v>
      </c>
      <c r="G398" s="152">
        <f>SUM(G399:G399)</f>
        <v>0</v>
      </c>
      <c r="H398" s="105">
        <f>F398/E398</f>
        <v>0.24720181818181819</v>
      </c>
    </row>
    <row r="399" spans="1:8" x14ac:dyDescent="0.25">
      <c r="A399" s="56"/>
      <c r="B399" s="102"/>
      <c r="C399" s="27" t="s">
        <v>177</v>
      </c>
      <c r="D399" s="78" t="s">
        <v>178</v>
      </c>
      <c r="E399" s="173">
        <v>33000</v>
      </c>
      <c r="F399" s="173">
        <v>8157.66</v>
      </c>
      <c r="G399" s="173">
        <v>0</v>
      </c>
      <c r="H399" s="52">
        <f t="shared" si="31"/>
        <v>0.24720181818181819</v>
      </c>
    </row>
    <row r="400" spans="1:8" ht="22.2" x14ac:dyDescent="0.25">
      <c r="A400" s="56"/>
      <c r="B400" s="107">
        <v>85416</v>
      </c>
      <c r="C400" s="37"/>
      <c r="D400" s="38" t="s">
        <v>272</v>
      </c>
      <c r="E400" s="152">
        <f>SUM(E401:E401)</f>
        <v>30000</v>
      </c>
      <c r="F400" s="152">
        <f>SUM(F401:F401)</f>
        <v>7440</v>
      </c>
      <c r="G400" s="236">
        <f>SUM(G401:G401)</f>
        <v>0</v>
      </c>
      <c r="H400" s="105">
        <f>F400/E400</f>
        <v>0.248</v>
      </c>
    </row>
    <row r="401" spans="1:8" x14ac:dyDescent="0.25">
      <c r="A401" s="56"/>
      <c r="B401" s="102"/>
      <c r="C401" s="27" t="s">
        <v>177</v>
      </c>
      <c r="D401" s="78" t="s">
        <v>178</v>
      </c>
      <c r="E401" s="173">
        <v>30000</v>
      </c>
      <c r="F401" s="173">
        <v>7440</v>
      </c>
      <c r="G401" s="173">
        <v>0</v>
      </c>
      <c r="H401" s="52">
        <f t="shared" ref="H401" si="32">F401/E401</f>
        <v>0.248</v>
      </c>
    </row>
    <row r="402" spans="1:8" x14ac:dyDescent="0.25">
      <c r="A402" s="106" t="s">
        <v>249</v>
      </c>
      <c r="B402" s="90"/>
      <c r="C402" s="37"/>
      <c r="D402" s="88" t="s">
        <v>250</v>
      </c>
      <c r="E402" s="152">
        <f>SUM(E403+E413+E419+E432+E434)</f>
        <v>14194325</v>
      </c>
      <c r="F402" s="152">
        <f>SUM(F403+F413+F419+F432+F434)</f>
        <v>7303439.0899999989</v>
      </c>
      <c r="G402" s="152">
        <f>SUM(G403)</f>
        <v>0</v>
      </c>
      <c r="H402" s="105">
        <f>(G402+F402)/E402</f>
        <v>0.51453232823681283</v>
      </c>
    </row>
    <row r="403" spans="1:8" x14ac:dyDescent="0.25">
      <c r="A403" s="56"/>
      <c r="B403" s="107">
        <v>85501</v>
      </c>
      <c r="C403" s="37"/>
      <c r="D403" s="88" t="s">
        <v>229</v>
      </c>
      <c r="E403" s="152">
        <f>SUM(E404:E412)</f>
        <v>9029000</v>
      </c>
      <c r="F403" s="152">
        <f>SUM(F404:F412)</f>
        <v>4821845.38</v>
      </c>
      <c r="G403" s="152">
        <f>SUM(G404:G412)</f>
        <v>0</v>
      </c>
      <c r="H403" s="105">
        <f>F403/E403</f>
        <v>0.53403980285745933</v>
      </c>
    </row>
    <row r="404" spans="1:8" x14ac:dyDescent="0.25">
      <c r="A404" s="56"/>
      <c r="B404" s="102"/>
      <c r="C404" s="27" t="s">
        <v>159</v>
      </c>
      <c r="D404" s="27" t="s">
        <v>160</v>
      </c>
      <c r="E404" s="173">
        <v>8952254</v>
      </c>
      <c r="F404" s="173">
        <v>4787796.38</v>
      </c>
      <c r="G404" s="173">
        <v>0</v>
      </c>
      <c r="H404" s="108">
        <f t="shared" ref="H404:H453" si="33">F404/E404</f>
        <v>0.53481462657337464</v>
      </c>
    </row>
    <row r="405" spans="1:8" x14ac:dyDescent="0.25">
      <c r="A405" s="56"/>
      <c r="B405" s="102"/>
      <c r="C405" s="27" t="s">
        <v>48</v>
      </c>
      <c r="D405" s="25" t="s">
        <v>169</v>
      </c>
      <c r="E405" s="173">
        <v>30830</v>
      </c>
      <c r="F405" s="173">
        <v>14733.33</v>
      </c>
      <c r="G405" s="173">
        <v>0</v>
      </c>
      <c r="H405" s="108">
        <f t="shared" si="33"/>
        <v>0.47788939344794029</v>
      </c>
    </row>
    <row r="406" spans="1:8" x14ac:dyDescent="0.25">
      <c r="A406" s="56"/>
      <c r="B406" s="102"/>
      <c r="C406" s="27" t="s">
        <v>31</v>
      </c>
      <c r="D406" s="27" t="s">
        <v>32</v>
      </c>
      <c r="E406" s="173">
        <v>5090</v>
      </c>
      <c r="F406" s="173">
        <v>2537.08</v>
      </c>
      <c r="G406" s="173">
        <v>0</v>
      </c>
      <c r="H406" s="108">
        <f t="shared" si="33"/>
        <v>0.49844400785854615</v>
      </c>
    </row>
    <row r="407" spans="1:8" ht="22.2" x14ac:dyDescent="0.25">
      <c r="A407" s="56"/>
      <c r="B407" s="102"/>
      <c r="C407" s="27" t="s">
        <v>33</v>
      </c>
      <c r="D407" s="143" t="s">
        <v>333</v>
      </c>
      <c r="E407" s="173">
        <v>750</v>
      </c>
      <c r="F407" s="173">
        <v>360.97</v>
      </c>
      <c r="G407" s="173">
        <v>0</v>
      </c>
      <c r="H407" s="108">
        <f t="shared" si="33"/>
        <v>0.48129333333333335</v>
      </c>
    </row>
    <row r="408" spans="1:8" x14ac:dyDescent="0.25">
      <c r="A408" s="56"/>
      <c r="B408" s="102"/>
      <c r="C408" s="27" t="s">
        <v>34</v>
      </c>
      <c r="D408" s="150" t="s">
        <v>35</v>
      </c>
      <c r="E408" s="173">
        <v>10000</v>
      </c>
      <c r="F408" s="173">
        <v>764.35</v>
      </c>
      <c r="G408" s="173"/>
      <c r="H408" s="108">
        <f t="shared" si="33"/>
        <v>7.6435000000000003E-2</v>
      </c>
    </row>
    <row r="409" spans="1:8" x14ac:dyDescent="0.25">
      <c r="A409" s="56"/>
      <c r="B409" s="102"/>
      <c r="C409" s="27" t="s">
        <v>16</v>
      </c>
      <c r="D409" s="155" t="s">
        <v>17</v>
      </c>
      <c r="E409" s="173">
        <v>4800</v>
      </c>
      <c r="F409" s="173">
        <v>2551.41</v>
      </c>
      <c r="G409" s="173">
        <v>0</v>
      </c>
      <c r="H409" s="108">
        <f t="shared" si="33"/>
        <v>0.53154374999999998</v>
      </c>
    </row>
    <row r="410" spans="1:8" x14ac:dyDescent="0.25">
      <c r="A410" s="56"/>
      <c r="B410" s="102"/>
      <c r="C410" s="27" t="s">
        <v>10</v>
      </c>
      <c r="D410" s="27" t="s">
        <v>11</v>
      </c>
      <c r="E410" s="173">
        <v>21576</v>
      </c>
      <c r="F410" s="173">
        <v>13101.86</v>
      </c>
      <c r="G410" s="173">
        <v>0</v>
      </c>
      <c r="H410" s="108">
        <f t="shared" si="33"/>
        <v>0.60724230626622178</v>
      </c>
    </row>
    <row r="411" spans="1:8" ht="22.2" x14ac:dyDescent="0.25">
      <c r="A411" s="56"/>
      <c r="B411" s="102"/>
      <c r="C411" s="27" t="s">
        <v>85</v>
      </c>
      <c r="D411" s="222" t="s">
        <v>214</v>
      </c>
      <c r="E411" s="173">
        <v>1200</v>
      </c>
      <c r="F411" s="173">
        <v>0</v>
      </c>
      <c r="G411" s="173">
        <v>0</v>
      </c>
      <c r="H411" s="108">
        <f t="shared" si="33"/>
        <v>0</v>
      </c>
    </row>
    <row r="412" spans="1:8" ht="22.2" x14ac:dyDescent="0.25">
      <c r="A412" s="109"/>
      <c r="B412" s="110"/>
      <c r="C412" s="67" t="s">
        <v>88</v>
      </c>
      <c r="D412" s="222" t="s">
        <v>288</v>
      </c>
      <c r="E412" s="156">
        <v>2500</v>
      </c>
      <c r="F412" s="156">
        <v>0</v>
      </c>
      <c r="G412" s="156">
        <v>0</v>
      </c>
      <c r="H412" s="108">
        <f t="shared" si="33"/>
        <v>0</v>
      </c>
    </row>
    <row r="413" spans="1:8" ht="46.8" customHeight="1" x14ac:dyDescent="0.25">
      <c r="A413" s="56"/>
      <c r="B413" s="107">
        <v>85502</v>
      </c>
      <c r="C413" s="30"/>
      <c r="D413" s="38" t="s">
        <v>251</v>
      </c>
      <c r="E413" s="152">
        <f>SUM(E414:E418)</f>
        <v>3321000</v>
      </c>
      <c r="F413" s="152">
        <f>SUM(F414:F418)</f>
        <v>1713362.58</v>
      </c>
      <c r="G413" s="152">
        <f>SUM(G414:G418)</f>
        <v>0</v>
      </c>
      <c r="H413" s="105">
        <f t="shared" si="33"/>
        <v>0.51591766937669381</v>
      </c>
    </row>
    <row r="414" spans="1:8" x14ac:dyDescent="0.25">
      <c r="A414" s="56"/>
      <c r="B414" s="102"/>
      <c r="C414" s="27" t="s">
        <v>159</v>
      </c>
      <c r="D414" s="27" t="s">
        <v>160</v>
      </c>
      <c r="E414" s="173">
        <v>3062000</v>
      </c>
      <c r="F414" s="173">
        <v>1578079.04</v>
      </c>
      <c r="G414" s="173">
        <v>0</v>
      </c>
      <c r="H414" s="108">
        <f t="shared" si="33"/>
        <v>0.51537525800130635</v>
      </c>
    </row>
    <row r="415" spans="1:8" x14ac:dyDescent="0.25">
      <c r="A415" s="56"/>
      <c r="B415" s="102"/>
      <c r="C415" s="27" t="s">
        <v>48</v>
      </c>
      <c r="D415" s="25" t="s">
        <v>169</v>
      </c>
      <c r="E415" s="173">
        <v>76260</v>
      </c>
      <c r="F415" s="173">
        <v>32952.86</v>
      </c>
      <c r="G415" s="173">
        <v>0</v>
      </c>
      <c r="H415" s="108">
        <f t="shared" si="33"/>
        <v>0.4321119853134015</v>
      </c>
    </row>
    <row r="416" spans="1:8" x14ac:dyDescent="0.25">
      <c r="A416" s="56"/>
      <c r="B416" s="102"/>
      <c r="C416" s="27" t="s">
        <v>92</v>
      </c>
      <c r="D416" s="25" t="s">
        <v>93</v>
      </c>
      <c r="E416" s="173">
        <v>7640</v>
      </c>
      <c r="F416" s="173">
        <v>7640</v>
      </c>
      <c r="G416" s="173">
        <v>0</v>
      </c>
      <c r="H416" s="108">
        <f t="shared" si="33"/>
        <v>1</v>
      </c>
    </row>
    <row r="417" spans="1:8" x14ac:dyDescent="0.25">
      <c r="A417" s="56"/>
      <c r="B417" s="102"/>
      <c r="C417" s="27" t="s">
        <v>31</v>
      </c>
      <c r="D417" s="27" t="s">
        <v>32</v>
      </c>
      <c r="E417" s="173">
        <v>173000</v>
      </c>
      <c r="F417" s="173">
        <v>94690.68</v>
      </c>
      <c r="G417" s="173">
        <v>0</v>
      </c>
      <c r="H417" s="108">
        <f t="shared" si="33"/>
        <v>0.54734497109826585</v>
      </c>
    </row>
    <row r="418" spans="1:8" ht="22.2" x14ac:dyDescent="0.25">
      <c r="A418" s="56"/>
      <c r="B418" s="102"/>
      <c r="C418" s="27" t="s">
        <v>33</v>
      </c>
      <c r="D418" s="143" t="s">
        <v>333</v>
      </c>
      <c r="E418" s="173">
        <v>2100</v>
      </c>
      <c r="F418" s="173">
        <v>0</v>
      </c>
      <c r="G418" s="173">
        <v>0</v>
      </c>
      <c r="H418" s="108">
        <f t="shared" si="33"/>
        <v>0</v>
      </c>
    </row>
    <row r="419" spans="1:8" x14ac:dyDescent="0.25">
      <c r="A419" s="56"/>
      <c r="B419" s="107">
        <v>85504</v>
      </c>
      <c r="C419" s="37"/>
      <c r="D419" s="30" t="s">
        <v>158</v>
      </c>
      <c r="E419" s="152">
        <f>SUM(E420:E431)</f>
        <v>723121</v>
      </c>
      <c r="F419" s="152">
        <f>SUM(F420:F431)</f>
        <v>192818.43000000002</v>
      </c>
      <c r="G419" s="152">
        <f>SUM(G420:G431)</f>
        <v>0</v>
      </c>
      <c r="H419" s="105">
        <f t="shared" si="33"/>
        <v>0.26664753201746322</v>
      </c>
    </row>
    <row r="420" spans="1:8" x14ac:dyDescent="0.25">
      <c r="A420" s="56"/>
      <c r="B420" s="127"/>
      <c r="C420" s="67" t="s">
        <v>159</v>
      </c>
      <c r="D420" s="27" t="s">
        <v>160</v>
      </c>
      <c r="E420" s="156">
        <v>324100</v>
      </c>
      <c r="F420" s="156">
        <v>0</v>
      </c>
      <c r="G420" s="156">
        <v>0</v>
      </c>
      <c r="H420" s="108">
        <f t="shared" si="33"/>
        <v>0</v>
      </c>
    </row>
    <row r="421" spans="1:8" x14ac:dyDescent="0.25">
      <c r="A421" s="56"/>
      <c r="B421" s="102"/>
      <c r="C421" s="27" t="s">
        <v>48</v>
      </c>
      <c r="D421" s="25" t="s">
        <v>169</v>
      </c>
      <c r="E421" s="173">
        <v>49210</v>
      </c>
      <c r="F421" s="173">
        <v>18034.47</v>
      </c>
      <c r="G421" s="173">
        <v>0</v>
      </c>
      <c r="H421" s="108">
        <f t="shared" si="33"/>
        <v>0.36647978053241215</v>
      </c>
    </row>
    <row r="422" spans="1:8" x14ac:dyDescent="0.25">
      <c r="A422" s="56"/>
      <c r="B422" s="102"/>
      <c r="C422" s="27" t="s">
        <v>92</v>
      </c>
      <c r="D422" s="143" t="s">
        <v>93</v>
      </c>
      <c r="E422" s="173">
        <v>2572</v>
      </c>
      <c r="F422" s="173">
        <v>2123.54</v>
      </c>
      <c r="G422" s="173">
        <v>0</v>
      </c>
      <c r="H422" s="108">
        <f>F422/E422</f>
        <v>0.82563763608087093</v>
      </c>
    </row>
    <row r="423" spans="1:8" x14ac:dyDescent="0.25">
      <c r="A423" s="56"/>
      <c r="B423" s="102"/>
      <c r="C423" s="27" t="s">
        <v>31</v>
      </c>
      <c r="D423" s="27" t="s">
        <v>32</v>
      </c>
      <c r="E423" s="173">
        <v>8982</v>
      </c>
      <c r="F423" s="173">
        <v>3418.54</v>
      </c>
      <c r="G423" s="173">
        <v>0</v>
      </c>
      <c r="H423" s="108">
        <f t="shared" si="33"/>
        <v>0.38059897572923623</v>
      </c>
    </row>
    <row r="424" spans="1:8" ht="22.2" x14ac:dyDescent="0.25">
      <c r="A424" s="56"/>
      <c r="B424" s="102"/>
      <c r="C424" s="27" t="s">
        <v>33</v>
      </c>
      <c r="D424" s="143" t="s">
        <v>333</v>
      </c>
      <c r="E424" s="173">
        <v>1298</v>
      </c>
      <c r="F424" s="173">
        <v>486.4</v>
      </c>
      <c r="G424" s="173">
        <v>0</v>
      </c>
      <c r="H424" s="108">
        <f t="shared" si="33"/>
        <v>0.37473035439137131</v>
      </c>
    </row>
    <row r="425" spans="1:8" x14ac:dyDescent="0.25">
      <c r="A425" s="56"/>
      <c r="B425" s="102"/>
      <c r="C425" s="27" t="s">
        <v>34</v>
      </c>
      <c r="D425" s="27" t="s">
        <v>35</v>
      </c>
      <c r="E425" s="173">
        <v>1072</v>
      </c>
      <c r="F425" s="173">
        <v>0</v>
      </c>
      <c r="G425" s="173">
        <v>0</v>
      </c>
      <c r="H425" s="108">
        <f t="shared" si="33"/>
        <v>0</v>
      </c>
    </row>
    <row r="426" spans="1:8" x14ac:dyDescent="0.25">
      <c r="A426" s="56"/>
      <c r="B426" s="102"/>
      <c r="C426" s="27" t="s">
        <v>50</v>
      </c>
      <c r="D426" s="67" t="s">
        <v>51</v>
      </c>
      <c r="E426" s="173">
        <v>120</v>
      </c>
      <c r="F426" s="173">
        <v>120</v>
      </c>
      <c r="G426" s="173">
        <v>0</v>
      </c>
      <c r="H426" s="108">
        <f t="shared" si="33"/>
        <v>1</v>
      </c>
    </row>
    <row r="427" spans="1:8" x14ac:dyDescent="0.25">
      <c r="A427" s="56"/>
      <c r="B427" s="102"/>
      <c r="C427" s="27" t="s">
        <v>10</v>
      </c>
      <c r="D427" s="27" t="s">
        <v>11</v>
      </c>
      <c r="E427" s="173">
        <v>1000</v>
      </c>
      <c r="F427" s="173">
        <v>0</v>
      </c>
      <c r="G427" s="173">
        <v>0</v>
      </c>
      <c r="H427" s="108">
        <f t="shared" si="33"/>
        <v>0</v>
      </c>
    </row>
    <row r="428" spans="1:8" ht="32.4" x14ac:dyDescent="0.25">
      <c r="A428" s="56"/>
      <c r="B428" s="102"/>
      <c r="C428" s="150" t="s">
        <v>156</v>
      </c>
      <c r="D428" s="189" t="s">
        <v>157</v>
      </c>
      <c r="E428" s="173">
        <v>330000</v>
      </c>
      <c r="F428" s="173">
        <v>165695.47</v>
      </c>
      <c r="G428" s="173">
        <v>0</v>
      </c>
      <c r="H428" s="108">
        <f t="shared" si="33"/>
        <v>0.50210748484848489</v>
      </c>
    </row>
    <row r="429" spans="1:8" x14ac:dyDescent="0.25">
      <c r="A429" s="56"/>
      <c r="B429" s="102"/>
      <c r="C429" s="27" t="s">
        <v>86</v>
      </c>
      <c r="D429" s="27" t="s">
        <v>119</v>
      </c>
      <c r="E429" s="173">
        <v>2858</v>
      </c>
      <c r="F429" s="173">
        <v>1139.75</v>
      </c>
      <c r="G429" s="173">
        <v>0</v>
      </c>
      <c r="H429" s="108">
        <f t="shared" si="33"/>
        <v>0.39879286214135762</v>
      </c>
    </row>
    <row r="430" spans="1:8" ht="22.2" x14ac:dyDescent="0.25">
      <c r="A430" s="56"/>
      <c r="B430" s="102"/>
      <c r="C430" s="150" t="s">
        <v>98</v>
      </c>
      <c r="D430" s="25" t="s">
        <v>289</v>
      </c>
      <c r="E430" s="173">
        <v>1551</v>
      </c>
      <c r="F430" s="173">
        <v>1550.26</v>
      </c>
      <c r="G430" s="173">
        <v>0</v>
      </c>
      <c r="H430" s="108">
        <f t="shared" si="33"/>
        <v>0.99952288845905868</v>
      </c>
    </row>
    <row r="431" spans="1:8" ht="22.2" x14ac:dyDescent="0.25">
      <c r="A431" s="56"/>
      <c r="B431" s="102"/>
      <c r="C431" s="150" t="s">
        <v>88</v>
      </c>
      <c r="D431" s="65" t="s">
        <v>89</v>
      </c>
      <c r="E431" s="173">
        <v>358</v>
      </c>
      <c r="F431" s="173">
        <v>250</v>
      </c>
      <c r="G431" s="173">
        <v>0</v>
      </c>
      <c r="H431" s="108">
        <f t="shared" si="33"/>
        <v>0.6983240223463687</v>
      </c>
    </row>
    <row r="432" spans="1:8" ht="47.4" customHeight="1" x14ac:dyDescent="0.25">
      <c r="A432" s="56"/>
      <c r="B432" s="107">
        <v>85513</v>
      </c>
      <c r="C432" s="197"/>
      <c r="D432" s="38" t="s">
        <v>321</v>
      </c>
      <c r="E432" s="152">
        <v>22100</v>
      </c>
      <c r="F432" s="152">
        <f>SUM(F433)</f>
        <v>21800.85</v>
      </c>
      <c r="G432" s="152">
        <v>0</v>
      </c>
      <c r="H432" s="105">
        <f t="shared" si="33"/>
        <v>0.98646380090497732</v>
      </c>
    </row>
    <row r="433" spans="1:8" x14ac:dyDescent="0.25">
      <c r="A433" s="56"/>
      <c r="B433" s="102"/>
      <c r="C433" s="150" t="s">
        <v>162</v>
      </c>
      <c r="D433" s="222" t="s">
        <v>317</v>
      </c>
      <c r="E433" s="173">
        <v>22100</v>
      </c>
      <c r="F433" s="173">
        <v>21800.85</v>
      </c>
      <c r="G433" s="173">
        <v>0</v>
      </c>
      <c r="H433" s="108">
        <f t="shared" si="33"/>
        <v>0.98646380090497732</v>
      </c>
    </row>
    <row r="434" spans="1:8" ht="21.6" customHeight="1" x14ac:dyDescent="0.25">
      <c r="A434" s="56"/>
      <c r="B434" s="107">
        <v>85516</v>
      </c>
      <c r="C434" s="37"/>
      <c r="D434" s="31" t="s">
        <v>322</v>
      </c>
      <c r="E434" s="152">
        <f>SUM(E435:E453)</f>
        <v>1099104</v>
      </c>
      <c r="F434" s="152">
        <f>SUM(F435:F453)</f>
        <v>553611.85</v>
      </c>
      <c r="G434" s="152">
        <f>SUM(G435:G453)</f>
        <v>0</v>
      </c>
      <c r="H434" s="105">
        <f>(F434+G434)/E434</f>
        <v>0.50369378148018751</v>
      </c>
    </row>
    <row r="435" spans="1:8" x14ac:dyDescent="0.25">
      <c r="A435" s="56"/>
      <c r="B435" s="111"/>
      <c r="C435" s="27" t="s">
        <v>46</v>
      </c>
      <c r="D435" s="27" t="s">
        <v>218</v>
      </c>
      <c r="E435" s="173">
        <v>1500</v>
      </c>
      <c r="F435" s="173">
        <v>663.36</v>
      </c>
      <c r="G435" s="173">
        <v>0</v>
      </c>
      <c r="H435" s="108">
        <f t="shared" si="33"/>
        <v>0.44224000000000002</v>
      </c>
    </row>
    <row r="436" spans="1:8" x14ac:dyDescent="0.25">
      <c r="A436" s="56"/>
      <c r="B436" s="111"/>
      <c r="C436" s="27" t="s">
        <v>48</v>
      </c>
      <c r="D436" s="25" t="s">
        <v>169</v>
      </c>
      <c r="E436" s="173">
        <v>725000</v>
      </c>
      <c r="F436" s="173">
        <v>338513.75</v>
      </c>
      <c r="G436" s="173">
        <v>0</v>
      </c>
      <c r="H436" s="108">
        <f t="shared" si="33"/>
        <v>0.46691551724137931</v>
      </c>
    </row>
    <row r="437" spans="1:8" x14ac:dyDescent="0.25">
      <c r="A437" s="56"/>
      <c r="B437" s="111"/>
      <c r="C437" s="27" t="s">
        <v>92</v>
      </c>
      <c r="D437" s="25" t="s">
        <v>93</v>
      </c>
      <c r="E437" s="173">
        <v>51000</v>
      </c>
      <c r="F437" s="173">
        <v>48870.46</v>
      </c>
      <c r="G437" s="173">
        <v>0</v>
      </c>
      <c r="H437" s="108">
        <f t="shared" si="33"/>
        <v>0.95824431372549013</v>
      </c>
    </row>
    <row r="438" spans="1:8" x14ac:dyDescent="0.25">
      <c r="A438" s="56"/>
      <c r="B438" s="111"/>
      <c r="C438" s="27" t="s">
        <v>31</v>
      </c>
      <c r="D438" s="27" t="s">
        <v>32</v>
      </c>
      <c r="E438" s="173">
        <v>122000</v>
      </c>
      <c r="F438" s="173">
        <v>68069.8</v>
      </c>
      <c r="G438" s="173">
        <v>0</v>
      </c>
      <c r="H438" s="108">
        <f t="shared" si="33"/>
        <v>0.55794918032786889</v>
      </c>
    </row>
    <row r="439" spans="1:8" ht="22.2" x14ac:dyDescent="0.25">
      <c r="A439" s="56"/>
      <c r="B439" s="111"/>
      <c r="C439" s="27" t="s">
        <v>33</v>
      </c>
      <c r="D439" s="143" t="s">
        <v>333</v>
      </c>
      <c r="E439" s="173">
        <v>15000</v>
      </c>
      <c r="F439" s="173">
        <v>6192.43</v>
      </c>
      <c r="G439" s="173">
        <v>0</v>
      </c>
      <c r="H439" s="108">
        <f t="shared" si="33"/>
        <v>0.41282866666666668</v>
      </c>
    </row>
    <row r="440" spans="1:8" x14ac:dyDescent="0.25">
      <c r="A440" s="56"/>
      <c r="B440" s="111"/>
      <c r="C440" s="27" t="s">
        <v>25</v>
      </c>
      <c r="D440" s="27" t="s">
        <v>26</v>
      </c>
      <c r="E440" s="173">
        <v>16200</v>
      </c>
      <c r="F440" s="173">
        <v>8075.75</v>
      </c>
      <c r="G440" s="173">
        <v>0</v>
      </c>
      <c r="H440" s="108">
        <f t="shared" si="33"/>
        <v>0.49850308641975311</v>
      </c>
    </row>
    <row r="441" spans="1:8" x14ac:dyDescent="0.25">
      <c r="A441" s="56"/>
      <c r="B441" s="111"/>
      <c r="C441" s="27" t="s">
        <v>34</v>
      </c>
      <c r="D441" s="27" t="s">
        <v>35</v>
      </c>
      <c r="E441" s="173">
        <v>36000</v>
      </c>
      <c r="F441" s="173">
        <v>27143.27</v>
      </c>
      <c r="G441" s="173">
        <v>0</v>
      </c>
      <c r="H441" s="108">
        <f t="shared" si="33"/>
        <v>0.7539797222222222</v>
      </c>
    </row>
    <row r="442" spans="1:8" x14ac:dyDescent="0.25">
      <c r="A442" s="56"/>
      <c r="B442" s="111"/>
      <c r="C442" s="27" t="s">
        <v>230</v>
      </c>
      <c r="D442" s="27" t="s">
        <v>144</v>
      </c>
      <c r="E442" s="173">
        <v>60000</v>
      </c>
      <c r="F442" s="173">
        <v>21664.799999999999</v>
      </c>
      <c r="G442" s="173">
        <v>0</v>
      </c>
      <c r="H442" s="108">
        <f t="shared" si="33"/>
        <v>0.36108000000000001</v>
      </c>
    </row>
    <row r="443" spans="1:8" x14ac:dyDescent="0.25">
      <c r="A443" s="56"/>
      <c r="B443" s="111"/>
      <c r="C443" s="27" t="s">
        <v>16</v>
      </c>
      <c r="D443" s="27" t="s">
        <v>17</v>
      </c>
      <c r="E443" s="173">
        <v>16000</v>
      </c>
      <c r="F443" s="173">
        <v>5865.83</v>
      </c>
      <c r="G443" s="173">
        <v>0</v>
      </c>
      <c r="H443" s="108">
        <f t="shared" si="33"/>
        <v>0.36661437499999999</v>
      </c>
    </row>
    <row r="444" spans="1:8" x14ac:dyDescent="0.25">
      <c r="A444" s="56"/>
      <c r="B444" s="102"/>
      <c r="C444" s="27" t="s">
        <v>27</v>
      </c>
      <c r="D444" s="27" t="s">
        <v>28</v>
      </c>
      <c r="E444" s="173">
        <v>5000</v>
      </c>
      <c r="F444" s="173">
        <v>1647.4</v>
      </c>
      <c r="G444" s="173">
        <v>0</v>
      </c>
      <c r="H444" s="108">
        <f t="shared" si="33"/>
        <v>0.32948</v>
      </c>
    </row>
    <row r="445" spans="1:8" x14ac:dyDescent="0.25">
      <c r="A445" s="56"/>
      <c r="B445" s="102"/>
      <c r="C445" s="27" t="s">
        <v>50</v>
      </c>
      <c r="D445" s="27" t="s">
        <v>51</v>
      </c>
      <c r="E445" s="173">
        <v>1000</v>
      </c>
      <c r="F445" s="173">
        <v>305</v>
      </c>
      <c r="G445" s="173">
        <v>0</v>
      </c>
      <c r="H445" s="108">
        <f t="shared" si="33"/>
        <v>0.30499999999999999</v>
      </c>
    </row>
    <row r="446" spans="1:8" x14ac:dyDescent="0.25">
      <c r="A446" s="56"/>
      <c r="B446" s="102"/>
      <c r="C446" s="27" t="s">
        <v>10</v>
      </c>
      <c r="D446" s="27" t="s">
        <v>11</v>
      </c>
      <c r="E446" s="173">
        <v>10000</v>
      </c>
      <c r="F446" s="173">
        <v>4547.3999999999996</v>
      </c>
      <c r="G446" s="173">
        <v>0</v>
      </c>
      <c r="H446" s="108">
        <f t="shared" si="33"/>
        <v>0.45473999999999998</v>
      </c>
    </row>
    <row r="447" spans="1:8" ht="22.2" x14ac:dyDescent="0.25">
      <c r="A447" s="56"/>
      <c r="B447" s="102"/>
      <c r="C447" s="27" t="s">
        <v>85</v>
      </c>
      <c r="D447" s="65" t="s">
        <v>214</v>
      </c>
      <c r="E447" s="173">
        <v>2000</v>
      </c>
      <c r="F447" s="173">
        <v>966.68</v>
      </c>
      <c r="G447" s="173">
        <v>0</v>
      </c>
      <c r="H447" s="108">
        <f t="shared" si="33"/>
        <v>0.48333999999999999</v>
      </c>
    </row>
    <row r="448" spans="1:8" x14ac:dyDescent="0.25">
      <c r="A448" s="56"/>
      <c r="B448" s="102"/>
      <c r="C448" s="27" t="s">
        <v>86</v>
      </c>
      <c r="D448" s="78" t="s">
        <v>119</v>
      </c>
      <c r="E448" s="173">
        <v>2000</v>
      </c>
      <c r="F448" s="173">
        <v>546.59</v>
      </c>
      <c r="G448" s="173">
        <v>0</v>
      </c>
      <c r="H448" s="108">
        <f t="shared" si="33"/>
        <v>0.27329500000000001</v>
      </c>
    </row>
    <row r="449" spans="1:8" x14ac:dyDescent="0.25">
      <c r="A449" s="56"/>
      <c r="B449" s="102"/>
      <c r="C449" s="27" t="s">
        <v>12</v>
      </c>
      <c r="D449" s="27" t="s">
        <v>13</v>
      </c>
      <c r="E449" s="173">
        <v>1000</v>
      </c>
      <c r="F449" s="173">
        <v>689</v>
      </c>
      <c r="G449" s="173">
        <v>0</v>
      </c>
      <c r="H449" s="108">
        <f t="shared" si="33"/>
        <v>0.68899999999999995</v>
      </c>
    </row>
    <row r="450" spans="1:8" ht="21" customHeight="1" x14ac:dyDescent="0.25">
      <c r="A450" s="56"/>
      <c r="B450" s="102"/>
      <c r="C450" s="27" t="s">
        <v>98</v>
      </c>
      <c r="D450" s="65" t="s">
        <v>99</v>
      </c>
      <c r="E450" s="173">
        <v>24804</v>
      </c>
      <c r="F450" s="173">
        <v>19000</v>
      </c>
      <c r="G450" s="173">
        <v>0</v>
      </c>
      <c r="H450" s="108">
        <f t="shared" si="33"/>
        <v>0.76600548298661508</v>
      </c>
    </row>
    <row r="451" spans="1:8" ht="22.2" x14ac:dyDescent="0.25">
      <c r="A451" s="56"/>
      <c r="B451" s="102"/>
      <c r="C451" s="27" t="s">
        <v>102</v>
      </c>
      <c r="D451" s="25" t="s">
        <v>103</v>
      </c>
      <c r="E451" s="173">
        <v>1500</v>
      </c>
      <c r="F451" s="173">
        <v>106.2</v>
      </c>
      <c r="G451" s="173">
        <v>0</v>
      </c>
      <c r="H451" s="108">
        <f t="shared" si="33"/>
        <v>7.0800000000000002E-2</v>
      </c>
    </row>
    <row r="452" spans="1:8" ht="22.2" x14ac:dyDescent="0.25">
      <c r="A452" s="56"/>
      <c r="B452" s="102"/>
      <c r="C452" s="27" t="s">
        <v>88</v>
      </c>
      <c r="D452" s="65" t="s">
        <v>89</v>
      </c>
      <c r="E452" s="173">
        <v>1000</v>
      </c>
      <c r="F452" s="173">
        <v>0</v>
      </c>
      <c r="G452" s="173">
        <v>0</v>
      </c>
      <c r="H452" s="108">
        <f t="shared" si="33"/>
        <v>0</v>
      </c>
    </row>
    <row r="453" spans="1:8" ht="22.2" x14ac:dyDescent="0.25">
      <c r="A453" s="56"/>
      <c r="B453" s="102"/>
      <c r="C453" s="27" t="s">
        <v>312</v>
      </c>
      <c r="D453" s="222" t="s">
        <v>323</v>
      </c>
      <c r="E453" s="173">
        <v>8100</v>
      </c>
      <c r="F453" s="173">
        <v>744.13</v>
      </c>
      <c r="G453" s="173">
        <v>0</v>
      </c>
      <c r="H453" s="108">
        <f t="shared" si="33"/>
        <v>9.1867901234567895E-2</v>
      </c>
    </row>
    <row r="454" spans="1:8" ht="22.2" x14ac:dyDescent="0.25">
      <c r="A454" s="58" t="s">
        <v>179</v>
      </c>
      <c r="B454" s="18"/>
      <c r="C454" s="18"/>
      <c r="D454" s="84" t="s">
        <v>180</v>
      </c>
      <c r="E454" s="164">
        <f>SUM(E459+E469+E473+E492+E500+E455+E478+E498)</f>
        <v>11644982.620000001</v>
      </c>
      <c r="F454" s="164">
        <f>SUM(F459+F469+F473+F492+F500+F455+F478+F498)</f>
        <v>2276394.7600000002</v>
      </c>
      <c r="G454" s="164">
        <f>SUM(G455+G478+G459+G469+G473+G492+G500)</f>
        <v>23351</v>
      </c>
      <c r="H454" s="19">
        <f>(F454+G454)/E454</f>
        <v>0.19748812300073662</v>
      </c>
    </row>
    <row r="455" spans="1:8" x14ac:dyDescent="0.25">
      <c r="A455" s="112"/>
      <c r="B455" s="18" t="s">
        <v>252</v>
      </c>
      <c r="C455" s="18"/>
      <c r="D455" s="84" t="s">
        <v>255</v>
      </c>
      <c r="E455" s="164">
        <f>SUM(E456:E458)</f>
        <v>3805097</v>
      </c>
      <c r="F455" s="164">
        <f>SUM(F456:F458)</f>
        <v>0</v>
      </c>
      <c r="G455" s="164">
        <f>SUM(G456:G458)</f>
        <v>0</v>
      </c>
      <c r="H455" s="19">
        <f>(F455+G455)/E455</f>
        <v>0</v>
      </c>
    </row>
    <row r="456" spans="1:8" x14ac:dyDescent="0.25">
      <c r="A456" s="113"/>
      <c r="B456" s="114"/>
      <c r="C456" s="214" t="s">
        <v>290</v>
      </c>
      <c r="D456" s="27" t="s">
        <v>297</v>
      </c>
      <c r="E456" s="237">
        <v>3026097</v>
      </c>
      <c r="F456" s="237">
        <v>0</v>
      </c>
      <c r="G456" s="237">
        <v>0</v>
      </c>
      <c r="H456" s="126">
        <f t="shared" ref="H456" si="34">(F456+G456)/E456</f>
        <v>0</v>
      </c>
    </row>
    <row r="457" spans="1:8" x14ac:dyDescent="0.25">
      <c r="A457" s="113"/>
      <c r="B457" s="114"/>
      <c r="C457" s="214" t="s">
        <v>57</v>
      </c>
      <c r="D457" s="67" t="s">
        <v>332</v>
      </c>
      <c r="E457" s="237">
        <v>497450</v>
      </c>
      <c r="F457" s="237">
        <v>0</v>
      </c>
      <c r="G457" s="237">
        <v>0</v>
      </c>
      <c r="H457" s="126">
        <f>F457/E457</f>
        <v>0</v>
      </c>
    </row>
    <row r="458" spans="1:8" x14ac:dyDescent="0.25">
      <c r="A458" s="113"/>
      <c r="B458" s="114"/>
      <c r="C458" s="214" t="s">
        <v>58</v>
      </c>
      <c r="D458" s="67" t="s">
        <v>332</v>
      </c>
      <c r="E458" s="237">
        <v>281550</v>
      </c>
      <c r="F458" s="237">
        <v>0</v>
      </c>
      <c r="G458" s="237">
        <v>0</v>
      </c>
      <c r="H458" s="126">
        <f>F458/E458</f>
        <v>0</v>
      </c>
    </row>
    <row r="459" spans="1:8" x14ac:dyDescent="0.25">
      <c r="A459" s="68"/>
      <c r="B459" s="30" t="s">
        <v>181</v>
      </c>
      <c r="C459" s="37"/>
      <c r="D459" s="30" t="s">
        <v>340</v>
      </c>
      <c r="E459" s="152">
        <f>SUM(E460:E468)</f>
        <v>3894319</v>
      </c>
      <c r="F459" s="152">
        <f>SUM(F460:F468)</f>
        <v>1745622.01</v>
      </c>
      <c r="G459" s="152">
        <f>SUM(G460:G468)</f>
        <v>0</v>
      </c>
      <c r="H459" s="105">
        <f>(F459+G459)/E459</f>
        <v>0.4482483355883275</v>
      </c>
    </row>
    <row r="460" spans="1:8" x14ac:dyDescent="0.25">
      <c r="A460" s="56"/>
      <c r="B460" s="73"/>
      <c r="C460" s="27" t="s">
        <v>48</v>
      </c>
      <c r="D460" s="25" t="s">
        <v>169</v>
      </c>
      <c r="E460" s="173">
        <v>85554</v>
      </c>
      <c r="F460" s="173">
        <v>44979.34</v>
      </c>
      <c r="G460" s="173">
        <v>0</v>
      </c>
      <c r="H460" s="52">
        <f t="shared" ref="H460:H468" si="35">F460/E460</f>
        <v>0.52574210440189817</v>
      </c>
    </row>
    <row r="461" spans="1:8" x14ac:dyDescent="0.25">
      <c r="A461" s="56"/>
      <c r="B461" s="60"/>
      <c r="C461" s="27" t="s">
        <v>92</v>
      </c>
      <c r="D461" s="25" t="s">
        <v>93</v>
      </c>
      <c r="E461" s="173">
        <v>6900</v>
      </c>
      <c r="F461" s="173">
        <v>6749.34</v>
      </c>
      <c r="G461" s="173">
        <v>0</v>
      </c>
      <c r="H461" s="52">
        <f t="shared" si="35"/>
        <v>0.97816521739130435</v>
      </c>
    </row>
    <row r="462" spans="1:8" x14ac:dyDescent="0.25">
      <c r="A462" s="56"/>
      <c r="B462" s="60"/>
      <c r="C462" s="27" t="s">
        <v>31</v>
      </c>
      <c r="D462" s="27" t="s">
        <v>32</v>
      </c>
      <c r="E462" s="173">
        <v>16000</v>
      </c>
      <c r="F462" s="173">
        <v>8967.35</v>
      </c>
      <c r="G462" s="173">
        <v>0</v>
      </c>
      <c r="H462" s="52">
        <f t="shared" si="35"/>
        <v>0.56045937499999998</v>
      </c>
    </row>
    <row r="463" spans="1:8" ht="22.2" x14ac:dyDescent="0.25">
      <c r="A463" s="56"/>
      <c r="B463" s="60"/>
      <c r="C463" s="27" t="s">
        <v>33</v>
      </c>
      <c r="D463" s="143" t="s">
        <v>333</v>
      </c>
      <c r="E463" s="173">
        <v>1500</v>
      </c>
      <c r="F463" s="173">
        <v>1093.07</v>
      </c>
      <c r="G463" s="173">
        <v>0</v>
      </c>
      <c r="H463" s="52">
        <f t="shared" si="35"/>
        <v>0.72871333333333332</v>
      </c>
    </row>
    <row r="464" spans="1:8" x14ac:dyDescent="0.25">
      <c r="A464" s="56"/>
      <c r="B464" s="60"/>
      <c r="C464" s="27" t="s">
        <v>34</v>
      </c>
      <c r="D464" s="27" t="s">
        <v>35</v>
      </c>
      <c r="E464" s="173">
        <v>27300</v>
      </c>
      <c r="F464" s="173">
        <v>0</v>
      </c>
      <c r="G464" s="173">
        <v>0</v>
      </c>
      <c r="H464" s="52">
        <f t="shared" si="35"/>
        <v>0</v>
      </c>
    </row>
    <row r="465" spans="1:8" x14ac:dyDescent="0.25">
      <c r="A465" s="56"/>
      <c r="B465" s="60"/>
      <c r="C465" s="27" t="s">
        <v>10</v>
      </c>
      <c r="D465" s="27" t="s">
        <v>11</v>
      </c>
      <c r="E465" s="173">
        <v>3751414</v>
      </c>
      <c r="F465" s="173">
        <v>1678385.41</v>
      </c>
      <c r="G465" s="173">
        <v>0</v>
      </c>
      <c r="H465" s="52">
        <f t="shared" si="35"/>
        <v>0.44740074275992997</v>
      </c>
    </row>
    <row r="466" spans="1:8" x14ac:dyDescent="0.25">
      <c r="A466" s="56"/>
      <c r="B466" s="60"/>
      <c r="C466" s="27" t="s">
        <v>12</v>
      </c>
      <c r="D466" s="27" t="s">
        <v>13</v>
      </c>
      <c r="E466" s="173">
        <v>250</v>
      </c>
      <c r="F466" s="173">
        <v>204.49</v>
      </c>
      <c r="G466" s="173">
        <v>0</v>
      </c>
      <c r="H466" s="52">
        <f t="shared" si="35"/>
        <v>0.81796000000000002</v>
      </c>
    </row>
    <row r="467" spans="1:8" ht="22.2" x14ac:dyDescent="0.25">
      <c r="A467" s="56"/>
      <c r="B467" s="60"/>
      <c r="C467" s="27" t="s">
        <v>98</v>
      </c>
      <c r="D467" s="65" t="s">
        <v>99</v>
      </c>
      <c r="E467" s="173">
        <v>3101</v>
      </c>
      <c r="F467" s="173">
        <v>3101</v>
      </c>
      <c r="G467" s="173">
        <v>0</v>
      </c>
      <c r="H467" s="52">
        <f t="shared" si="35"/>
        <v>1</v>
      </c>
    </row>
    <row r="468" spans="1:8" ht="22.2" x14ac:dyDescent="0.25">
      <c r="A468" s="56"/>
      <c r="B468" s="60"/>
      <c r="C468" s="27" t="s">
        <v>65</v>
      </c>
      <c r="D468" s="65" t="s">
        <v>66</v>
      </c>
      <c r="E468" s="173">
        <v>2300</v>
      </c>
      <c r="F468" s="173">
        <v>2142.0100000000002</v>
      </c>
      <c r="G468" s="173">
        <v>0</v>
      </c>
      <c r="H468" s="52">
        <f t="shared" si="35"/>
        <v>0.931308695652174</v>
      </c>
    </row>
    <row r="469" spans="1:8" x14ac:dyDescent="0.25">
      <c r="A469" s="56"/>
      <c r="B469" s="30" t="s">
        <v>182</v>
      </c>
      <c r="C469" s="37"/>
      <c r="D469" s="31" t="s">
        <v>183</v>
      </c>
      <c r="E469" s="152">
        <f>SUM(E470:E472)</f>
        <v>68592</v>
      </c>
      <c r="F469" s="152">
        <f>SUM(F470:F472)</f>
        <v>31244.99</v>
      </c>
      <c r="G469" s="152">
        <f>SUM(G470:G472)</f>
        <v>0</v>
      </c>
      <c r="H469" s="105">
        <f>F469/E469</f>
        <v>0.45551944833216707</v>
      </c>
    </row>
    <row r="470" spans="1:8" x14ac:dyDescent="0.25">
      <c r="A470" s="56"/>
      <c r="B470" s="73"/>
      <c r="C470" s="27" t="s">
        <v>31</v>
      </c>
      <c r="D470" s="25" t="s">
        <v>32</v>
      </c>
      <c r="E470" s="173">
        <v>5800</v>
      </c>
      <c r="F470" s="173">
        <v>2868.54</v>
      </c>
      <c r="G470" s="173">
        <v>0</v>
      </c>
      <c r="H470" s="52">
        <f>F470/E470</f>
        <v>0.49457586206896553</v>
      </c>
    </row>
    <row r="471" spans="1:8" x14ac:dyDescent="0.25">
      <c r="A471" s="56"/>
      <c r="B471" s="60"/>
      <c r="C471" s="27" t="s">
        <v>25</v>
      </c>
      <c r="D471" s="25" t="s">
        <v>26</v>
      </c>
      <c r="E471" s="173">
        <v>47192</v>
      </c>
      <c r="F471" s="173">
        <v>20776.45</v>
      </c>
      <c r="G471" s="173">
        <v>0</v>
      </c>
      <c r="H471" s="52">
        <f>F471/E471</f>
        <v>0.44025364468553996</v>
      </c>
    </row>
    <row r="472" spans="1:8" x14ac:dyDescent="0.25">
      <c r="A472" s="56"/>
      <c r="B472" s="87"/>
      <c r="C472" s="27" t="s">
        <v>10</v>
      </c>
      <c r="D472" s="25" t="s">
        <v>11</v>
      </c>
      <c r="E472" s="173">
        <v>15600</v>
      </c>
      <c r="F472" s="173">
        <v>7600</v>
      </c>
      <c r="G472" s="173">
        <v>0</v>
      </c>
      <c r="H472" s="52">
        <f>F472/E472</f>
        <v>0.48717948717948717</v>
      </c>
    </row>
    <row r="473" spans="1:8" x14ac:dyDescent="0.25">
      <c r="A473" s="56"/>
      <c r="B473" s="30" t="s">
        <v>184</v>
      </c>
      <c r="C473" s="37"/>
      <c r="D473" s="31" t="s">
        <v>185</v>
      </c>
      <c r="E473" s="152">
        <f>SUM(E474:E477)</f>
        <v>47770</v>
      </c>
      <c r="F473" s="152">
        <f>SUM(F474:F477)</f>
        <v>11391.67</v>
      </c>
      <c r="G473" s="152">
        <f>SUM(G475:G477)</f>
        <v>9575</v>
      </c>
      <c r="H473" s="105">
        <f>(F473+G473)/E473</f>
        <v>0.4389087293280301</v>
      </c>
    </row>
    <row r="474" spans="1:8" x14ac:dyDescent="0.25">
      <c r="A474" s="56"/>
      <c r="B474" s="66"/>
      <c r="C474" s="67" t="s">
        <v>34</v>
      </c>
      <c r="D474" s="25" t="s">
        <v>291</v>
      </c>
      <c r="E474" s="156">
        <v>22813</v>
      </c>
      <c r="F474" s="156">
        <v>8761.6</v>
      </c>
      <c r="G474" s="156">
        <v>0</v>
      </c>
      <c r="H474" s="108">
        <f>(F474+G474)/E474</f>
        <v>0.38406171919519572</v>
      </c>
    </row>
    <row r="475" spans="1:8" x14ac:dyDescent="0.25">
      <c r="A475" s="56"/>
      <c r="B475" s="60"/>
      <c r="C475" s="27" t="s">
        <v>27</v>
      </c>
      <c r="D475" s="27" t="s">
        <v>28</v>
      </c>
      <c r="E475" s="173">
        <v>882</v>
      </c>
      <c r="F475" s="173">
        <v>600.5</v>
      </c>
      <c r="G475" s="173">
        <v>0</v>
      </c>
      <c r="H475" s="52">
        <f t="shared" ref="H475:H491" si="36">F475/E475</f>
        <v>0.68083900226757366</v>
      </c>
    </row>
    <row r="476" spans="1:8" x14ac:dyDescent="0.25">
      <c r="A476" s="56"/>
      <c r="B476" s="60"/>
      <c r="C476" s="27" t="s">
        <v>10</v>
      </c>
      <c r="D476" s="27" t="s">
        <v>11</v>
      </c>
      <c r="E476" s="173">
        <v>14500</v>
      </c>
      <c r="F476" s="173">
        <v>2029.57</v>
      </c>
      <c r="G476" s="173">
        <v>0</v>
      </c>
      <c r="H476" s="52">
        <f t="shared" si="36"/>
        <v>0.13997034482758619</v>
      </c>
    </row>
    <row r="477" spans="1:8" x14ac:dyDescent="0.25">
      <c r="A477" s="56"/>
      <c r="B477" s="60"/>
      <c r="C477" s="27" t="s">
        <v>67</v>
      </c>
      <c r="D477" s="67" t="s">
        <v>68</v>
      </c>
      <c r="E477" s="173">
        <v>9575</v>
      </c>
      <c r="F477" s="173">
        <v>0</v>
      </c>
      <c r="G477" s="173">
        <v>9575</v>
      </c>
      <c r="H477" s="52">
        <f>F477/E477</f>
        <v>0</v>
      </c>
    </row>
    <row r="478" spans="1:8" ht="22.2" x14ac:dyDescent="0.25">
      <c r="A478" s="56"/>
      <c r="B478" s="151" t="s">
        <v>273</v>
      </c>
      <c r="C478" s="197"/>
      <c r="D478" s="194" t="s">
        <v>274</v>
      </c>
      <c r="E478" s="152">
        <f>SUM(E479:E491)</f>
        <v>2889229</v>
      </c>
      <c r="F478" s="152">
        <f>SUM(F479:F491)</f>
        <v>102900.66</v>
      </c>
      <c r="G478" s="152">
        <f>G488</f>
        <v>0</v>
      </c>
      <c r="H478" s="201">
        <f t="shared" si="36"/>
        <v>3.5615266218081018E-2</v>
      </c>
    </row>
    <row r="479" spans="1:8" x14ac:dyDescent="0.25">
      <c r="A479" s="56"/>
      <c r="B479" s="154"/>
      <c r="C479" s="155" t="s">
        <v>260</v>
      </c>
      <c r="D479" s="203" t="s">
        <v>169</v>
      </c>
      <c r="E479" s="156">
        <v>129461.2</v>
      </c>
      <c r="F479" s="156">
        <v>62674.33</v>
      </c>
      <c r="G479" s="156">
        <v>0</v>
      </c>
      <c r="H479" s="251">
        <f t="shared" si="36"/>
        <v>0.48411670832651021</v>
      </c>
    </row>
    <row r="480" spans="1:8" x14ac:dyDescent="0.25">
      <c r="A480" s="56"/>
      <c r="B480" s="154"/>
      <c r="C480" s="155" t="s">
        <v>256</v>
      </c>
      <c r="D480" s="203" t="s">
        <v>169</v>
      </c>
      <c r="E480" s="156">
        <v>50057.8</v>
      </c>
      <c r="F480" s="156">
        <v>26860.42</v>
      </c>
      <c r="G480" s="156">
        <v>0</v>
      </c>
      <c r="H480" s="252">
        <f t="shared" si="36"/>
        <v>0.53658810415160063</v>
      </c>
    </row>
    <row r="481" spans="1:12" x14ac:dyDescent="0.25">
      <c r="A481" s="56"/>
      <c r="B481" s="154"/>
      <c r="C481" s="155" t="s">
        <v>261</v>
      </c>
      <c r="D481" s="25" t="s">
        <v>32</v>
      </c>
      <c r="E481" s="156">
        <v>64401</v>
      </c>
      <c r="F481" s="156">
        <v>8164.74</v>
      </c>
      <c r="G481" s="156">
        <v>0</v>
      </c>
      <c r="H481" s="202">
        <f t="shared" si="36"/>
        <v>0.12677970838962127</v>
      </c>
    </row>
    <row r="482" spans="1:12" x14ac:dyDescent="0.25">
      <c r="A482" s="56"/>
      <c r="B482" s="154"/>
      <c r="C482" s="155" t="s">
        <v>257</v>
      </c>
      <c r="D482" s="25" t="s">
        <v>32</v>
      </c>
      <c r="E482" s="156">
        <v>33131</v>
      </c>
      <c r="F482" s="156">
        <v>3499.17</v>
      </c>
      <c r="G482" s="156">
        <v>0</v>
      </c>
      <c r="H482" s="202">
        <f t="shared" si="36"/>
        <v>0.10561619027496906</v>
      </c>
    </row>
    <row r="483" spans="1:12" ht="22.2" x14ac:dyDescent="0.25">
      <c r="A483" s="56"/>
      <c r="B483" s="154"/>
      <c r="C483" s="155" t="s">
        <v>262</v>
      </c>
      <c r="D483" s="143" t="s">
        <v>333</v>
      </c>
      <c r="E483" s="156">
        <v>52457</v>
      </c>
      <c r="F483" s="156">
        <v>1166.21</v>
      </c>
      <c r="G483" s="156">
        <v>0</v>
      </c>
      <c r="H483" s="202">
        <f t="shared" si="36"/>
        <v>2.2231732657224012E-2</v>
      </c>
    </row>
    <row r="484" spans="1:12" ht="22.2" x14ac:dyDescent="0.25">
      <c r="A484" s="56"/>
      <c r="B484" s="154"/>
      <c r="C484" s="155" t="s">
        <v>258</v>
      </c>
      <c r="D484" s="143" t="s">
        <v>333</v>
      </c>
      <c r="E484" s="156">
        <v>35547</v>
      </c>
      <c r="F484" s="156">
        <v>499.79</v>
      </c>
      <c r="G484" s="156">
        <v>0</v>
      </c>
      <c r="H484" s="202">
        <f t="shared" si="36"/>
        <v>1.405997693194925E-2</v>
      </c>
    </row>
    <row r="485" spans="1:12" x14ac:dyDescent="0.25">
      <c r="A485" s="56"/>
      <c r="B485" s="154"/>
      <c r="C485" s="155" t="s">
        <v>241</v>
      </c>
      <c r="D485" s="27" t="s">
        <v>35</v>
      </c>
      <c r="E485" s="156">
        <v>22115</v>
      </c>
      <c r="F485" s="156">
        <v>0</v>
      </c>
      <c r="G485" s="156">
        <v>0</v>
      </c>
      <c r="H485" s="202">
        <f t="shared" si="36"/>
        <v>0</v>
      </c>
    </row>
    <row r="486" spans="1:12" x14ac:dyDescent="0.25">
      <c r="A486" s="56"/>
      <c r="B486" s="154"/>
      <c r="C486" s="155" t="s">
        <v>243</v>
      </c>
      <c r="D486" s="67" t="s">
        <v>11</v>
      </c>
      <c r="E486" s="156">
        <v>18119</v>
      </c>
      <c r="F486" s="156">
        <v>0</v>
      </c>
      <c r="G486" s="156">
        <v>0</v>
      </c>
      <c r="H486" s="202">
        <f t="shared" si="36"/>
        <v>0</v>
      </c>
    </row>
    <row r="487" spans="1:12" x14ac:dyDescent="0.25">
      <c r="A487" s="56"/>
      <c r="B487" s="154"/>
      <c r="C487" s="155" t="s">
        <v>292</v>
      </c>
      <c r="D487" s="78" t="s">
        <v>119</v>
      </c>
      <c r="E487" s="156">
        <v>20322</v>
      </c>
      <c r="F487" s="156">
        <v>0</v>
      </c>
      <c r="G487" s="156">
        <v>0</v>
      </c>
      <c r="H487" s="202">
        <f t="shared" si="36"/>
        <v>0</v>
      </c>
    </row>
    <row r="488" spans="1:12" x14ac:dyDescent="0.25">
      <c r="A488" s="56"/>
      <c r="B488" s="179"/>
      <c r="C488" s="150" t="s">
        <v>293</v>
      </c>
      <c r="D488" s="78" t="s">
        <v>119</v>
      </c>
      <c r="E488" s="173">
        <v>8710</v>
      </c>
      <c r="F488" s="173">
        <v>0</v>
      </c>
      <c r="G488" s="173">
        <v>0</v>
      </c>
      <c r="H488" s="202">
        <f t="shared" si="36"/>
        <v>0</v>
      </c>
    </row>
    <row r="489" spans="1:12" ht="22.2" x14ac:dyDescent="0.25">
      <c r="A489" s="56"/>
      <c r="B489" s="179"/>
      <c r="C489" s="150" t="s">
        <v>318</v>
      </c>
      <c r="D489" s="222" t="s">
        <v>323</v>
      </c>
      <c r="E489" s="173">
        <v>91.8</v>
      </c>
      <c r="F489" s="173">
        <v>25.2</v>
      </c>
      <c r="G489" s="173">
        <v>0</v>
      </c>
      <c r="H489" s="202">
        <f t="shared" si="36"/>
        <v>0.27450980392156865</v>
      </c>
    </row>
    <row r="490" spans="1:12" ht="22.2" x14ac:dyDescent="0.25">
      <c r="A490" s="56"/>
      <c r="B490" s="179"/>
      <c r="C490" s="150" t="s">
        <v>319</v>
      </c>
      <c r="D490" s="222" t="s">
        <v>323</v>
      </c>
      <c r="E490" s="173">
        <v>16.2</v>
      </c>
      <c r="F490" s="173">
        <v>10.8</v>
      </c>
      <c r="G490" s="173">
        <v>0</v>
      </c>
      <c r="H490" s="202">
        <f t="shared" si="36"/>
        <v>0.66666666666666674</v>
      </c>
    </row>
    <row r="491" spans="1:12" ht="54.6" x14ac:dyDescent="0.25">
      <c r="A491" s="56"/>
      <c r="B491" s="179"/>
      <c r="C491" s="150" t="s">
        <v>271</v>
      </c>
      <c r="D491" s="178" t="s">
        <v>298</v>
      </c>
      <c r="E491" s="173">
        <v>2454800</v>
      </c>
      <c r="F491" s="173">
        <v>0</v>
      </c>
      <c r="G491" s="173">
        <v>0</v>
      </c>
      <c r="H491" s="202">
        <f t="shared" si="36"/>
        <v>0</v>
      </c>
      <c r="L491" s="244"/>
    </row>
    <row r="492" spans="1:12" x14ac:dyDescent="0.25">
      <c r="A492" s="56"/>
      <c r="B492" s="151" t="s">
        <v>186</v>
      </c>
      <c r="C492" s="197"/>
      <c r="D492" s="151" t="s">
        <v>187</v>
      </c>
      <c r="E492" s="152">
        <f>SUM(E493:E497)</f>
        <v>654024.62</v>
      </c>
      <c r="F492" s="152">
        <f>SUM(F493:F497)</f>
        <v>220940.02000000002</v>
      </c>
      <c r="G492" s="152">
        <f>SUM(G493:G497)</f>
        <v>13776</v>
      </c>
      <c r="H492" s="153">
        <f>(F492+G492)/E492</f>
        <v>0.35887948683032761</v>
      </c>
    </row>
    <row r="493" spans="1:12" x14ac:dyDescent="0.25">
      <c r="A493" s="56"/>
      <c r="B493" s="179"/>
      <c r="C493" s="150" t="s">
        <v>16</v>
      </c>
      <c r="D493" s="150" t="s">
        <v>17</v>
      </c>
      <c r="E493" s="173">
        <v>332000</v>
      </c>
      <c r="F493" s="173">
        <v>180467.7</v>
      </c>
      <c r="G493" s="173">
        <v>0</v>
      </c>
      <c r="H493" s="202">
        <f>F493/E493</f>
        <v>0.54357740963855428</v>
      </c>
    </row>
    <row r="494" spans="1:12" x14ac:dyDescent="0.25">
      <c r="A494" s="56"/>
      <c r="B494" s="179"/>
      <c r="C494" s="150" t="s">
        <v>27</v>
      </c>
      <c r="D494" s="150" t="s">
        <v>28</v>
      </c>
      <c r="E494" s="173">
        <v>106035.42</v>
      </c>
      <c r="F494" s="173">
        <v>39876.89</v>
      </c>
      <c r="G494" s="173">
        <v>0</v>
      </c>
      <c r="H494" s="202">
        <f>F494/E494</f>
        <v>0.37607141085497658</v>
      </c>
    </row>
    <row r="495" spans="1:12" x14ac:dyDescent="0.25">
      <c r="A495" s="56"/>
      <c r="B495" s="179"/>
      <c r="C495" s="150" t="s">
        <v>10</v>
      </c>
      <c r="D495" s="178" t="s">
        <v>11</v>
      </c>
      <c r="E495" s="173">
        <v>4000</v>
      </c>
      <c r="F495" s="173">
        <v>0</v>
      </c>
      <c r="G495" s="173">
        <v>0</v>
      </c>
      <c r="H495" s="202">
        <f>F495/E495</f>
        <v>0</v>
      </c>
    </row>
    <row r="496" spans="1:12" x14ac:dyDescent="0.25">
      <c r="A496" s="56"/>
      <c r="B496" s="179"/>
      <c r="C496" s="150" t="s">
        <v>12</v>
      </c>
      <c r="D496" s="150" t="s">
        <v>13</v>
      </c>
      <c r="E496" s="173">
        <v>650</v>
      </c>
      <c r="F496" s="173">
        <v>595.42999999999995</v>
      </c>
      <c r="G496" s="173">
        <v>0</v>
      </c>
      <c r="H496" s="202">
        <f>F496/E496</f>
        <v>0.91604615384615373</v>
      </c>
    </row>
    <row r="497" spans="1:8" x14ac:dyDescent="0.25">
      <c r="A497" s="56"/>
      <c r="B497" s="195"/>
      <c r="C497" s="150" t="s">
        <v>18</v>
      </c>
      <c r="D497" s="150" t="s">
        <v>19</v>
      </c>
      <c r="E497" s="173">
        <v>211339.2</v>
      </c>
      <c r="F497" s="173">
        <v>0</v>
      </c>
      <c r="G497" s="173">
        <v>13776</v>
      </c>
      <c r="H497" s="202">
        <f>G497/E497</f>
        <v>6.5184310340911669E-2</v>
      </c>
    </row>
    <row r="498" spans="1:8" ht="23.4" customHeight="1" x14ac:dyDescent="0.25">
      <c r="A498" s="56"/>
      <c r="B498" s="196" t="s">
        <v>286</v>
      </c>
      <c r="C498" s="151"/>
      <c r="D498" s="194" t="s">
        <v>287</v>
      </c>
      <c r="E498" s="152">
        <f>E499</f>
        <v>30000</v>
      </c>
      <c r="F498" s="152">
        <f>F499</f>
        <v>0</v>
      </c>
      <c r="G498" s="152">
        <v>0</v>
      </c>
      <c r="H498" s="201">
        <f>F498/E498</f>
        <v>0</v>
      </c>
    </row>
    <row r="499" spans="1:8" x14ac:dyDescent="0.25">
      <c r="A499" s="56"/>
      <c r="B499" s="195"/>
      <c r="C499" s="150" t="s">
        <v>10</v>
      </c>
      <c r="D499" s="178" t="s">
        <v>11</v>
      </c>
      <c r="E499" s="173">
        <v>30000</v>
      </c>
      <c r="F499" s="173">
        <v>0</v>
      </c>
      <c r="G499" s="173">
        <v>0</v>
      </c>
      <c r="H499" s="202">
        <f>F499/E499</f>
        <v>0</v>
      </c>
    </row>
    <row r="500" spans="1:8" x14ac:dyDescent="0.25">
      <c r="A500" s="56"/>
      <c r="B500" s="151" t="s">
        <v>188</v>
      </c>
      <c r="C500" s="197"/>
      <c r="D500" s="151" t="s">
        <v>30</v>
      </c>
      <c r="E500" s="152">
        <f>SUM(E501:E509)</f>
        <v>255951</v>
      </c>
      <c r="F500" s="152">
        <f>SUM(F501:F509)</f>
        <v>164295.41</v>
      </c>
      <c r="G500" s="152">
        <f>SUM(G501:G509)</f>
        <v>0</v>
      </c>
      <c r="H500" s="201">
        <f>(G500+F500)/E500</f>
        <v>0.64190180933069219</v>
      </c>
    </row>
    <row r="501" spans="1:8" ht="22.2" x14ac:dyDescent="0.25">
      <c r="A501" s="56"/>
      <c r="B501" s="154"/>
      <c r="C501" s="155" t="s">
        <v>46</v>
      </c>
      <c r="D501" s="178" t="s">
        <v>218</v>
      </c>
      <c r="E501" s="156">
        <v>2000</v>
      </c>
      <c r="F501" s="156">
        <v>690</v>
      </c>
      <c r="G501" s="156">
        <v>0</v>
      </c>
      <c r="H501" s="204">
        <f t="shared" ref="H501:H509" si="37">F501/E501</f>
        <v>0.34499999999999997</v>
      </c>
    </row>
    <row r="502" spans="1:8" x14ac:dyDescent="0.25">
      <c r="A502" s="56"/>
      <c r="B502" s="154"/>
      <c r="C502" s="155" t="s">
        <v>48</v>
      </c>
      <c r="D502" s="178" t="s">
        <v>169</v>
      </c>
      <c r="E502" s="156">
        <v>106600</v>
      </c>
      <c r="F502" s="156">
        <v>92176.19</v>
      </c>
      <c r="G502" s="156">
        <v>0</v>
      </c>
      <c r="H502" s="204">
        <f t="shared" si="37"/>
        <v>0.86469221388367734</v>
      </c>
    </row>
    <row r="503" spans="1:8" x14ac:dyDescent="0.25">
      <c r="A503" s="56"/>
      <c r="B503" s="154"/>
      <c r="C503" s="155" t="s">
        <v>92</v>
      </c>
      <c r="D503" s="178" t="s">
        <v>93</v>
      </c>
      <c r="E503" s="156">
        <v>19518</v>
      </c>
      <c r="F503" s="156">
        <v>19517.16</v>
      </c>
      <c r="G503" s="156">
        <v>0</v>
      </c>
      <c r="H503" s="204">
        <f t="shared" si="37"/>
        <v>0.99995696280356594</v>
      </c>
    </row>
    <row r="504" spans="1:8" x14ac:dyDescent="0.25">
      <c r="A504" s="56"/>
      <c r="B504" s="154"/>
      <c r="C504" s="155" t="s">
        <v>31</v>
      </c>
      <c r="D504" s="150" t="s">
        <v>32</v>
      </c>
      <c r="E504" s="156">
        <v>23400</v>
      </c>
      <c r="F504" s="156">
        <v>21147.06</v>
      </c>
      <c r="G504" s="156">
        <v>0</v>
      </c>
      <c r="H504" s="204">
        <f t="shared" si="37"/>
        <v>0.90372051282051291</v>
      </c>
    </row>
    <row r="505" spans="1:8" ht="22.2" x14ac:dyDescent="0.25">
      <c r="A505" s="56"/>
      <c r="B505" s="154"/>
      <c r="C505" s="155" t="s">
        <v>33</v>
      </c>
      <c r="D505" s="203" t="s">
        <v>333</v>
      </c>
      <c r="E505" s="156">
        <v>3000</v>
      </c>
      <c r="F505" s="156">
        <v>2795.45</v>
      </c>
      <c r="G505" s="156">
        <v>0</v>
      </c>
      <c r="H505" s="204">
        <f t="shared" si="37"/>
        <v>0.93181666666666663</v>
      </c>
    </row>
    <row r="506" spans="1:8" x14ac:dyDescent="0.25">
      <c r="A506" s="56"/>
      <c r="B506" s="154"/>
      <c r="C506" s="155" t="s">
        <v>25</v>
      </c>
      <c r="D506" s="150" t="s">
        <v>26</v>
      </c>
      <c r="E506" s="156">
        <v>500</v>
      </c>
      <c r="F506" s="156">
        <v>408</v>
      </c>
      <c r="G506" s="156">
        <v>0</v>
      </c>
      <c r="H506" s="204">
        <f t="shared" si="37"/>
        <v>0.81599999999999995</v>
      </c>
    </row>
    <row r="507" spans="1:8" x14ac:dyDescent="0.25">
      <c r="A507" s="56"/>
      <c r="B507" s="159"/>
      <c r="C507" s="150" t="s">
        <v>34</v>
      </c>
      <c r="D507" s="150" t="s">
        <v>35</v>
      </c>
      <c r="E507" s="173">
        <v>19701</v>
      </c>
      <c r="F507" s="173">
        <v>148.84</v>
      </c>
      <c r="G507" s="173">
        <v>0</v>
      </c>
      <c r="H507" s="202">
        <f t="shared" si="37"/>
        <v>7.5549464494188111E-3</v>
      </c>
    </row>
    <row r="508" spans="1:8" x14ac:dyDescent="0.25">
      <c r="A508" s="56"/>
      <c r="B508" s="159"/>
      <c r="C508" s="150" t="s">
        <v>50</v>
      </c>
      <c r="D508" s="150" t="s">
        <v>51</v>
      </c>
      <c r="E508" s="173">
        <v>550</v>
      </c>
      <c r="F508" s="173">
        <v>0</v>
      </c>
      <c r="G508" s="173">
        <v>0</v>
      </c>
      <c r="H508" s="202">
        <f t="shared" si="37"/>
        <v>0</v>
      </c>
    </row>
    <row r="509" spans="1:8" x14ac:dyDescent="0.25">
      <c r="A509" s="56"/>
      <c r="B509" s="160"/>
      <c r="C509" s="150" t="s">
        <v>10</v>
      </c>
      <c r="D509" s="200" t="s">
        <v>11</v>
      </c>
      <c r="E509" s="173">
        <v>80682</v>
      </c>
      <c r="F509" s="173">
        <v>27412.71</v>
      </c>
      <c r="G509" s="173">
        <v>0</v>
      </c>
      <c r="H509" s="202">
        <f t="shared" si="37"/>
        <v>0.33976240053543538</v>
      </c>
    </row>
    <row r="510" spans="1:8" ht="22.2" x14ac:dyDescent="0.25">
      <c r="A510" s="161" t="s">
        <v>189</v>
      </c>
      <c r="B510" s="163"/>
      <c r="C510" s="205"/>
      <c r="D510" s="206" t="s">
        <v>190</v>
      </c>
      <c r="E510" s="164">
        <f>SUM(E511,E521,E523,E526)</f>
        <v>3578487.12</v>
      </c>
      <c r="F510" s="164">
        <f>SUM(F511,F521,F523,F526)</f>
        <v>1011836.3800000001</v>
      </c>
      <c r="G510" s="164">
        <f>SUM(G511,G521,G523,G526)</f>
        <v>949747.49</v>
      </c>
      <c r="H510" s="19">
        <f>(F510+G510)/E510</f>
        <v>0.54816010347970734</v>
      </c>
    </row>
    <row r="511" spans="1:8" x14ac:dyDescent="0.25">
      <c r="A511" s="167"/>
      <c r="B511" s="151" t="s">
        <v>191</v>
      </c>
      <c r="C511" s="207"/>
      <c r="D511" s="208" t="s">
        <v>192</v>
      </c>
      <c r="E511" s="232">
        <f>SUM(E512:E520)</f>
        <v>2509094.1100000003</v>
      </c>
      <c r="F511" s="232">
        <f>SUM(F512:F520)</f>
        <v>613925.18000000017</v>
      </c>
      <c r="G511" s="232">
        <f>SUM(G512:G520)</f>
        <v>947427.89</v>
      </c>
      <c r="H511" s="153">
        <f>(F511+G511)/E511</f>
        <v>0.62227760360889772</v>
      </c>
    </row>
    <row r="512" spans="1:8" ht="22.2" x14ac:dyDescent="0.25">
      <c r="A512" s="209"/>
      <c r="B512" s="177"/>
      <c r="C512" s="150" t="s">
        <v>193</v>
      </c>
      <c r="D512" s="178" t="s">
        <v>194</v>
      </c>
      <c r="E512" s="173">
        <v>1351754</v>
      </c>
      <c r="F512" s="173">
        <v>526754</v>
      </c>
      <c r="G512" s="173">
        <v>0</v>
      </c>
      <c r="H512" s="202">
        <f t="shared" ref="H512:H518" si="38">F512/E512</f>
        <v>0.38968185039585607</v>
      </c>
    </row>
    <row r="513" spans="1:8" x14ac:dyDescent="0.25">
      <c r="A513" s="210"/>
      <c r="B513" s="179"/>
      <c r="C513" s="150" t="s">
        <v>25</v>
      </c>
      <c r="D513" s="178" t="s">
        <v>26</v>
      </c>
      <c r="E513" s="173">
        <v>26290</v>
      </c>
      <c r="F513" s="173">
        <v>15165.3</v>
      </c>
      <c r="G513" s="173">
        <v>0</v>
      </c>
      <c r="H513" s="202">
        <f t="shared" si="38"/>
        <v>0.57684670977558006</v>
      </c>
    </row>
    <row r="514" spans="1:8" x14ac:dyDescent="0.25">
      <c r="A514" s="210"/>
      <c r="B514" s="179"/>
      <c r="C514" s="150" t="s">
        <v>34</v>
      </c>
      <c r="D514" s="150" t="s">
        <v>35</v>
      </c>
      <c r="E514" s="173">
        <v>53469.31</v>
      </c>
      <c r="F514" s="173">
        <v>29549.8</v>
      </c>
      <c r="G514" s="173">
        <v>0</v>
      </c>
      <c r="H514" s="202">
        <f t="shared" si="38"/>
        <v>0.55264973496011083</v>
      </c>
    </row>
    <row r="515" spans="1:8" x14ac:dyDescent="0.25">
      <c r="A515" s="210"/>
      <c r="B515" s="179"/>
      <c r="C515" s="150" t="s">
        <v>16</v>
      </c>
      <c r="D515" s="150" t="s">
        <v>17</v>
      </c>
      <c r="E515" s="173">
        <v>40000</v>
      </c>
      <c r="F515" s="173">
        <v>36552.400000000001</v>
      </c>
      <c r="G515" s="173">
        <v>0</v>
      </c>
      <c r="H515" s="202">
        <f t="shared" si="38"/>
        <v>0.91381000000000001</v>
      </c>
    </row>
    <row r="516" spans="1:8" x14ac:dyDescent="0.25">
      <c r="A516" s="210"/>
      <c r="B516" s="179"/>
      <c r="C516" s="150" t="s">
        <v>27</v>
      </c>
      <c r="D516" s="150" t="s">
        <v>28</v>
      </c>
      <c r="E516" s="173">
        <v>10000</v>
      </c>
      <c r="F516" s="173">
        <v>5231</v>
      </c>
      <c r="G516" s="173">
        <v>0</v>
      </c>
      <c r="H516" s="202">
        <f t="shared" si="38"/>
        <v>0.52310000000000001</v>
      </c>
    </row>
    <row r="517" spans="1:8" x14ac:dyDescent="0.25">
      <c r="A517" s="210"/>
      <c r="B517" s="179"/>
      <c r="C517" s="150" t="s">
        <v>10</v>
      </c>
      <c r="D517" s="200" t="s">
        <v>11</v>
      </c>
      <c r="E517" s="173">
        <v>3000</v>
      </c>
      <c r="F517" s="173">
        <v>672.68</v>
      </c>
      <c r="G517" s="173">
        <v>0</v>
      </c>
      <c r="H517" s="202">
        <f t="shared" si="38"/>
        <v>0.22422666666666666</v>
      </c>
    </row>
    <row r="518" spans="1:8" x14ac:dyDescent="0.25">
      <c r="A518" s="210"/>
      <c r="B518" s="179"/>
      <c r="C518" s="150" t="s">
        <v>12</v>
      </c>
      <c r="D518" s="150" t="s">
        <v>13</v>
      </c>
      <c r="E518" s="173">
        <v>217</v>
      </c>
      <c r="F518" s="173">
        <v>0</v>
      </c>
      <c r="G518" s="173">
        <v>0</v>
      </c>
      <c r="H518" s="202">
        <f t="shared" si="38"/>
        <v>0</v>
      </c>
    </row>
    <row r="519" spans="1:8" x14ac:dyDescent="0.25">
      <c r="A519" s="56"/>
      <c r="B519" s="60"/>
      <c r="C519" s="27" t="s">
        <v>18</v>
      </c>
      <c r="D519" s="27" t="s">
        <v>19</v>
      </c>
      <c r="E519" s="173">
        <v>76935.8</v>
      </c>
      <c r="F519" s="173">
        <v>0</v>
      </c>
      <c r="G519" s="173">
        <v>0</v>
      </c>
      <c r="H519" s="190">
        <f t="shared" ref="H519:H522" si="39">(F519+G519)/E519</f>
        <v>0</v>
      </c>
    </row>
    <row r="520" spans="1:8" ht="81" customHeight="1" x14ac:dyDescent="0.25">
      <c r="A520" s="56"/>
      <c r="B520" s="87"/>
      <c r="C520" s="150" t="s">
        <v>294</v>
      </c>
      <c r="D520" s="25" t="s">
        <v>295</v>
      </c>
      <c r="E520" s="173">
        <v>947428</v>
      </c>
      <c r="F520" s="173">
        <v>0</v>
      </c>
      <c r="G520" s="173">
        <v>947427.89</v>
      </c>
      <c r="H520" s="190">
        <f t="shared" si="39"/>
        <v>0.99999988389619054</v>
      </c>
    </row>
    <row r="521" spans="1:8" x14ac:dyDescent="0.25">
      <c r="A521" s="56"/>
      <c r="B521" s="30" t="s">
        <v>195</v>
      </c>
      <c r="C521" s="185"/>
      <c r="D521" s="30" t="s">
        <v>196</v>
      </c>
      <c r="E521" s="152">
        <f>SUM(E522:E522)</f>
        <v>757623</v>
      </c>
      <c r="F521" s="152">
        <f>SUM(F522:F522)</f>
        <v>379623</v>
      </c>
      <c r="G521" s="152">
        <f>SUM(G522:G522)</f>
        <v>0</v>
      </c>
      <c r="H521" s="32">
        <f t="shared" si="39"/>
        <v>0.50107111320538056</v>
      </c>
    </row>
    <row r="522" spans="1:8" ht="22.2" x14ac:dyDescent="0.25">
      <c r="A522" s="56"/>
      <c r="B522" s="102"/>
      <c r="C522" s="150" t="s">
        <v>193</v>
      </c>
      <c r="D522" s="25" t="s">
        <v>194</v>
      </c>
      <c r="E522" s="173">
        <v>757623</v>
      </c>
      <c r="F522" s="173">
        <v>379623</v>
      </c>
      <c r="G522" s="173">
        <v>0</v>
      </c>
      <c r="H522" s="28">
        <f t="shared" si="39"/>
        <v>0.50107111320538056</v>
      </c>
    </row>
    <row r="523" spans="1:8" ht="22.2" x14ac:dyDescent="0.25">
      <c r="A523" s="56"/>
      <c r="B523" s="30" t="s">
        <v>197</v>
      </c>
      <c r="C523" s="185"/>
      <c r="D523" s="31" t="s">
        <v>198</v>
      </c>
      <c r="E523" s="152">
        <f>SUM(E524:E525)</f>
        <v>30400</v>
      </c>
      <c r="F523" s="152">
        <f>SUM(F524:F525)</f>
        <v>0</v>
      </c>
      <c r="G523" s="152">
        <v>0</v>
      </c>
      <c r="H523" s="32">
        <f>(F523+G523)/E523</f>
        <v>0</v>
      </c>
    </row>
    <row r="524" spans="1:8" ht="58.2" customHeight="1" x14ac:dyDescent="0.25">
      <c r="A524" s="56"/>
      <c r="B524" s="73"/>
      <c r="C524" s="27" t="s">
        <v>199</v>
      </c>
      <c r="D524" s="25" t="s">
        <v>301</v>
      </c>
      <c r="E524" s="173">
        <v>30000</v>
      </c>
      <c r="F524" s="173">
        <v>0</v>
      </c>
      <c r="G524" s="173">
        <v>0</v>
      </c>
      <c r="H524" s="52">
        <f t="shared" ref="H524:H525" si="40">F524/E524</f>
        <v>0</v>
      </c>
    </row>
    <row r="525" spans="1:8" x14ac:dyDescent="0.25">
      <c r="A525" s="56"/>
      <c r="B525" s="60"/>
      <c r="C525" s="27" t="s">
        <v>16</v>
      </c>
      <c r="D525" s="27" t="s">
        <v>17</v>
      </c>
      <c r="E525" s="173">
        <v>400</v>
      </c>
      <c r="F525" s="173">
        <v>0</v>
      </c>
      <c r="G525" s="173">
        <v>0</v>
      </c>
      <c r="H525" s="52">
        <f t="shared" si="40"/>
        <v>0</v>
      </c>
    </row>
    <row r="526" spans="1:8" x14ac:dyDescent="0.25">
      <c r="A526" s="56"/>
      <c r="B526" s="30" t="s">
        <v>200</v>
      </c>
      <c r="C526" s="37"/>
      <c r="D526" s="30" t="s">
        <v>30</v>
      </c>
      <c r="E526" s="152">
        <f>SUM(E527:E540)</f>
        <v>281370.01</v>
      </c>
      <c r="F526" s="152">
        <f>SUM(F527:F540)</f>
        <v>18288.2</v>
      </c>
      <c r="G526" s="152">
        <f>SUM(G540:G540)</f>
        <v>2319.6</v>
      </c>
      <c r="H526" s="32">
        <f>(F526+G526)/E526</f>
        <v>7.3240925712018845E-2</v>
      </c>
    </row>
    <row r="527" spans="1:8" ht="33" x14ac:dyDescent="0.25">
      <c r="A527" s="56"/>
      <c r="B527" s="73"/>
      <c r="C527" s="27" t="s">
        <v>109</v>
      </c>
      <c r="D527" s="25" t="s">
        <v>110</v>
      </c>
      <c r="E527" s="173">
        <v>21000</v>
      </c>
      <c r="F527" s="173">
        <v>13000</v>
      </c>
      <c r="G527" s="173">
        <v>0</v>
      </c>
      <c r="H527" s="52">
        <f t="shared" ref="H527:H539" si="41">F527/E527</f>
        <v>0.61904761904761907</v>
      </c>
    </row>
    <row r="528" spans="1:8" x14ac:dyDescent="0.25">
      <c r="A528" s="56"/>
      <c r="B528" s="74"/>
      <c r="C528" s="150" t="s">
        <v>234</v>
      </c>
      <c r="D528" s="178" t="s">
        <v>26</v>
      </c>
      <c r="E528" s="173">
        <v>767.5</v>
      </c>
      <c r="F528" s="173">
        <v>767.12</v>
      </c>
      <c r="G528" s="173">
        <v>0</v>
      </c>
      <c r="H528" s="52">
        <f t="shared" si="41"/>
        <v>0.9995048859934853</v>
      </c>
    </row>
    <row r="529" spans="1:8" x14ac:dyDescent="0.25">
      <c r="A529" s="56"/>
      <c r="B529" s="60"/>
      <c r="C529" s="150" t="s">
        <v>235</v>
      </c>
      <c r="D529" s="150" t="s">
        <v>26</v>
      </c>
      <c r="E529" s="173">
        <v>135.5</v>
      </c>
      <c r="F529" s="173">
        <v>135.38</v>
      </c>
      <c r="G529" s="173">
        <v>0</v>
      </c>
      <c r="H529" s="52">
        <f t="shared" si="41"/>
        <v>0.99911439114391143</v>
      </c>
    </row>
    <row r="530" spans="1:8" x14ac:dyDescent="0.25">
      <c r="A530" s="56"/>
      <c r="B530" s="60"/>
      <c r="C530" s="27" t="s">
        <v>34</v>
      </c>
      <c r="D530" s="27" t="s">
        <v>35</v>
      </c>
      <c r="E530" s="173">
        <v>17894.3</v>
      </c>
      <c r="F530" s="173">
        <v>399</v>
      </c>
      <c r="G530" s="173">
        <v>0</v>
      </c>
      <c r="H530" s="52">
        <f t="shared" si="41"/>
        <v>2.2297603147370951E-2</v>
      </c>
    </row>
    <row r="531" spans="1:8" x14ac:dyDescent="0.25">
      <c r="A531" s="56"/>
      <c r="B531" s="60"/>
      <c r="C531" s="150" t="s">
        <v>240</v>
      </c>
      <c r="D531" s="27" t="s">
        <v>35</v>
      </c>
      <c r="E531" s="173">
        <v>891</v>
      </c>
      <c r="F531" s="173">
        <v>0</v>
      </c>
      <c r="G531" s="173">
        <v>0</v>
      </c>
      <c r="H531" s="52">
        <f t="shared" si="41"/>
        <v>0</v>
      </c>
    </row>
    <row r="532" spans="1:8" x14ac:dyDescent="0.25">
      <c r="A532" s="56"/>
      <c r="B532" s="60"/>
      <c r="C532" s="150" t="s">
        <v>241</v>
      </c>
      <c r="D532" s="27" t="s">
        <v>35</v>
      </c>
      <c r="E532" s="173">
        <v>157</v>
      </c>
      <c r="F532" s="173">
        <v>0</v>
      </c>
      <c r="G532" s="173">
        <v>0</v>
      </c>
      <c r="H532" s="52">
        <f t="shared" si="41"/>
        <v>0</v>
      </c>
    </row>
    <row r="533" spans="1:8" x14ac:dyDescent="0.25">
      <c r="A533" s="56"/>
      <c r="B533" s="60"/>
      <c r="C533" s="27" t="s">
        <v>230</v>
      </c>
      <c r="D533" s="27" t="s">
        <v>144</v>
      </c>
      <c r="E533" s="173">
        <v>2000</v>
      </c>
      <c r="F533" s="173">
        <v>1200.3900000000001</v>
      </c>
      <c r="G533" s="173">
        <v>0</v>
      </c>
      <c r="H533" s="52">
        <f t="shared" si="41"/>
        <v>0.60019500000000003</v>
      </c>
    </row>
    <row r="534" spans="1:8" x14ac:dyDescent="0.25">
      <c r="A534" s="56"/>
      <c r="B534" s="60"/>
      <c r="C534" s="150" t="s">
        <v>16</v>
      </c>
      <c r="D534" s="27" t="s">
        <v>17</v>
      </c>
      <c r="E534" s="173">
        <v>3000</v>
      </c>
      <c r="F534" s="173">
        <v>600.41</v>
      </c>
      <c r="G534" s="173">
        <v>0</v>
      </c>
      <c r="H534" s="52">
        <f t="shared" si="41"/>
        <v>0.20013666666666666</v>
      </c>
    </row>
    <row r="535" spans="1:8" x14ac:dyDescent="0.25">
      <c r="A535" s="56"/>
      <c r="B535" s="60"/>
      <c r="C535" s="150" t="s">
        <v>27</v>
      </c>
      <c r="D535" s="78" t="s">
        <v>28</v>
      </c>
      <c r="E535" s="173">
        <v>8000</v>
      </c>
      <c r="F535" s="173">
        <v>297.75</v>
      </c>
      <c r="G535" s="173">
        <v>0</v>
      </c>
      <c r="H535" s="52">
        <f t="shared" si="41"/>
        <v>3.7218750000000002E-2</v>
      </c>
    </row>
    <row r="536" spans="1:8" x14ac:dyDescent="0.25">
      <c r="A536" s="56"/>
      <c r="B536" s="60"/>
      <c r="C536" s="150" t="s">
        <v>10</v>
      </c>
      <c r="D536" s="78" t="s">
        <v>11</v>
      </c>
      <c r="E536" s="173">
        <v>13809</v>
      </c>
      <c r="F536" s="173">
        <v>61.5</v>
      </c>
      <c r="G536" s="173">
        <v>0</v>
      </c>
      <c r="H536" s="52">
        <f t="shared" si="41"/>
        <v>4.4536172061698893E-3</v>
      </c>
    </row>
    <row r="537" spans="1:8" x14ac:dyDescent="0.25">
      <c r="A537" s="56"/>
      <c r="B537" s="60"/>
      <c r="C537" s="150" t="s">
        <v>242</v>
      </c>
      <c r="D537" s="78" t="s">
        <v>11</v>
      </c>
      <c r="E537" s="173">
        <v>1550.5</v>
      </c>
      <c r="F537" s="173">
        <v>510</v>
      </c>
      <c r="G537" s="173">
        <v>0</v>
      </c>
      <c r="H537" s="52">
        <f t="shared" si="41"/>
        <v>0.32892615285391807</v>
      </c>
    </row>
    <row r="538" spans="1:8" x14ac:dyDescent="0.25">
      <c r="A538" s="56"/>
      <c r="B538" s="60"/>
      <c r="C538" s="150" t="s">
        <v>243</v>
      </c>
      <c r="D538" s="78" t="s">
        <v>11</v>
      </c>
      <c r="E538" s="173">
        <v>273.5</v>
      </c>
      <c r="F538" s="173">
        <v>90</v>
      </c>
      <c r="G538" s="173">
        <v>0</v>
      </c>
      <c r="H538" s="52">
        <f t="shared" si="41"/>
        <v>0.32906764168190128</v>
      </c>
    </row>
    <row r="539" spans="1:8" x14ac:dyDescent="0.25">
      <c r="A539" s="56"/>
      <c r="B539" s="60"/>
      <c r="C539" s="150" t="s">
        <v>12</v>
      </c>
      <c r="D539" s="27" t="s">
        <v>13</v>
      </c>
      <c r="E539" s="173">
        <v>1300</v>
      </c>
      <c r="F539" s="173">
        <v>1226.6500000000001</v>
      </c>
      <c r="G539" s="173">
        <v>0</v>
      </c>
      <c r="H539" s="52">
        <f t="shared" si="41"/>
        <v>0.9435769230769232</v>
      </c>
    </row>
    <row r="540" spans="1:8" x14ac:dyDescent="0.25">
      <c r="A540" s="56"/>
      <c r="B540" s="60"/>
      <c r="C540" s="27" t="s">
        <v>18</v>
      </c>
      <c r="D540" s="27" t="s">
        <v>19</v>
      </c>
      <c r="E540" s="173">
        <v>210591.71</v>
      </c>
      <c r="F540" s="173">
        <v>0</v>
      </c>
      <c r="G540" s="173">
        <v>2319.6</v>
      </c>
      <c r="H540" s="28">
        <f>(F540+G540)/E540</f>
        <v>1.1014678592998746E-2</v>
      </c>
    </row>
    <row r="541" spans="1:8" x14ac:dyDescent="0.25">
      <c r="A541" s="161" t="s">
        <v>202</v>
      </c>
      <c r="B541" s="205"/>
      <c r="C541" s="163"/>
      <c r="D541" s="163" t="s">
        <v>203</v>
      </c>
      <c r="E541" s="164">
        <f>SUM(E542,E551,E553)</f>
        <v>5004832.3199999994</v>
      </c>
      <c r="F541" s="164">
        <f>SUM(F542,F551,F553)</f>
        <v>104680.38</v>
      </c>
      <c r="G541" s="164">
        <f>G542+G553+G551</f>
        <v>176281.74000000002</v>
      </c>
      <c r="H541" s="165">
        <f>(F541+G541)/E541</f>
        <v>5.6138168481137056E-2</v>
      </c>
    </row>
    <row r="542" spans="1:8" x14ac:dyDescent="0.25">
      <c r="A542" s="167"/>
      <c r="B542" s="151" t="s">
        <v>204</v>
      </c>
      <c r="C542" s="151"/>
      <c r="D542" s="151" t="s">
        <v>205</v>
      </c>
      <c r="E542" s="152">
        <f>SUM(E543:E550)</f>
        <v>4848767.0999999996</v>
      </c>
      <c r="F542" s="152">
        <f>SUM(F543:F550)</f>
        <v>43933.94</v>
      </c>
      <c r="G542" s="152">
        <f>SUM(G543:G550)</f>
        <v>163921.74000000002</v>
      </c>
      <c r="H542" s="153">
        <f>(F542+G542)/E542</f>
        <v>4.2867738481396647E-2</v>
      </c>
    </row>
    <row r="543" spans="1:8" x14ac:dyDescent="0.25">
      <c r="A543" s="170"/>
      <c r="B543" s="177"/>
      <c r="C543" s="150" t="s">
        <v>31</v>
      </c>
      <c r="D543" s="150" t="s">
        <v>32</v>
      </c>
      <c r="E543" s="173">
        <v>602</v>
      </c>
      <c r="F543" s="173">
        <v>429.3</v>
      </c>
      <c r="G543" s="173">
        <v>0</v>
      </c>
      <c r="H543" s="202">
        <f t="shared" ref="H543:H548" si="42">F543/E543</f>
        <v>0.71312292358803986</v>
      </c>
    </row>
    <row r="544" spans="1:8" x14ac:dyDescent="0.25">
      <c r="A544" s="170"/>
      <c r="B544" s="179"/>
      <c r="C544" s="150" t="s">
        <v>25</v>
      </c>
      <c r="D544" s="178" t="s">
        <v>26</v>
      </c>
      <c r="E544" s="173">
        <v>38302</v>
      </c>
      <c r="F544" s="173">
        <v>5709.03</v>
      </c>
      <c r="G544" s="173">
        <v>0</v>
      </c>
      <c r="H544" s="202">
        <f t="shared" si="42"/>
        <v>0.14905305205994465</v>
      </c>
    </row>
    <row r="545" spans="1:8" x14ac:dyDescent="0.25">
      <c r="A545" s="170"/>
      <c r="B545" s="179"/>
      <c r="C545" s="150" t="s">
        <v>34</v>
      </c>
      <c r="D545" s="150" t="s">
        <v>35</v>
      </c>
      <c r="E545" s="173">
        <v>37736</v>
      </c>
      <c r="F545" s="173">
        <v>27510.43</v>
      </c>
      <c r="G545" s="173">
        <v>0</v>
      </c>
      <c r="H545" s="202">
        <f t="shared" si="42"/>
        <v>0.72902347890608443</v>
      </c>
    </row>
    <row r="546" spans="1:8" x14ac:dyDescent="0.25">
      <c r="A546" s="170"/>
      <c r="B546" s="179"/>
      <c r="C546" s="150" t="s">
        <v>16</v>
      </c>
      <c r="D546" s="150" t="s">
        <v>17</v>
      </c>
      <c r="E546" s="173">
        <v>9964</v>
      </c>
      <c r="F546" s="173">
        <v>7155.45</v>
      </c>
      <c r="G546" s="173">
        <v>0</v>
      </c>
      <c r="H546" s="202">
        <f t="shared" si="42"/>
        <v>0.7181302689682858</v>
      </c>
    </row>
    <row r="547" spans="1:8" x14ac:dyDescent="0.25">
      <c r="A547" s="170"/>
      <c r="B547" s="211"/>
      <c r="C547" s="150" t="s">
        <v>10</v>
      </c>
      <c r="D547" s="150" t="s">
        <v>11</v>
      </c>
      <c r="E547" s="173">
        <v>3000</v>
      </c>
      <c r="F547" s="173">
        <v>2634.04</v>
      </c>
      <c r="G547" s="173">
        <v>0</v>
      </c>
      <c r="H547" s="202">
        <f t="shared" si="42"/>
        <v>0.87801333333333331</v>
      </c>
    </row>
    <row r="548" spans="1:8" ht="22.2" x14ac:dyDescent="0.25">
      <c r="A548" s="170"/>
      <c r="B548" s="211"/>
      <c r="C548" s="150" t="s">
        <v>85</v>
      </c>
      <c r="D548" s="193" t="s">
        <v>214</v>
      </c>
      <c r="E548" s="173">
        <v>1340</v>
      </c>
      <c r="F548" s="173">
        <v>495.69</v>
      </c>
      <c r="G548" s="173">
        <v>0</v>
      </c>
      <c r="H548" s="202">
        <f t="shared" si="42"/>
        <v>0.36991791044776118</v>
      </c>
    </row>
    <row r="549" spans="1:8" x14ac:dyDescent="0.25">
      <c r="A549" s="170"/>
      <c r="B549" s="211"/>
      <c r="C549" s="150" t="s">
        <v>18</v>
      </c>
      <c r="D549" s="178" t="s">
        <v>19</v>
      </c>
      <c r="E549" s="173">
        <v>4745456</v>
      </c>
      <c r="F549" s="173">
        <v>0</v>
      </c>
      <c r="G549" s="173">
        <v>151554.73000000001</v>
      </c>
      <c r="H549" s="190">
        <f>(F549+G549)/E549</f>
        <v>3.1936810709023537E-2</v>
      </c>
    </row>
    <row r="550" spans="1:8" ht="22.2" x14ac:dyDescent="0.25">
      <c r="A550" s="170"/>
      <c r="B550" s="212"/>
      <c r="C550" s="150" t="s">
        <v>67</v>
      </c>
      <c r="D550" s="203" t="s">
        <v>320</v>
      </c>
      <c r="E550" s="173">
        <v>12367.1</v>
      </c>
      <c r="F550" s="173">
        <v>0</v>
      </c>
      <c r="G550" s="173">
        <v>12367.01</v>
      </c>
      <c r="H550" s="190">
        <f>(F550+G550)/E550</f>
        <v>0.99999272262696992</v>
      </c>
    </row>
    <row r="551" spans="1:8" x14ac:dyDescent="0.25">
      <c r="A551" s="170"/>
      <c r="B551" s="151" t="s">
        <v>206</v>
      </c>
      <c r="C551" s="151"/>
      <c r="D551" s="194" t="s">
        <v>207</v>
      </c>
      <c r="E551" s="152">
        <f>SUM(E552:E552)</f>
        <v>79500</v>
      </c>
      <c r="F551" s="152">
        <f>SUM(F552:F552)</f>
        <v>42500</v>
      </c>
      <c r="G551" s="152">
        <f>SUM(G552:G552)</f>
        <v>0</v>
      </c>
      <c r="H551" s="77">
        <f>F551/E551</f>
        <v>0.53459119496855345</v>
      </c>
    </row>
    <row r="552" spans="1:8" ht="33" x14ac:dyDescent="0.25">
      <c r="A552" s="170"/>
      <c r="B552" s="188"/>
      <c r="C552" s="150" t="s">
        <v>109</v>
      </c>
      <c r="D552" s="178" t="s">
        <v>110</v>
      </c>
      <c r="E552" s="173">
        <v>79500</v>
      </c>
      <c r="F552" s="173">
        <v>42500</v>
      </c>
      <c r="G552" s="173">
        <v>0</v>
      </c>
      <c r="H552" s="64">
        <f>F552/E552</f>
        <v>0.53459119496855345</v>
      </c>
    </row>
    <row r="553" spans="1:8" x14ac:dyDescent="0.25">
      <c r="A553" s="170"/>
      <c r="B553" s="151" t="s">
        <v>208</v>
      </c>
      <c r="C553" s="197"/>
      <c r="D553" s="151" t="s">
        <v>30</v>
      </c>
      <c r="E553" s="152">
        <f>SUM(E554:E559)</f>
        <v>76565.22</v>
      </c>
      <c r="F553" s="152">
        <f>SUM(F554:F559)</f>
        <v>18246.439999999999</v>
      </c>
      <c r="G553" s="152">
        <f>SUM(G559:G559)</f>
        <v>12360</v>
      </c>
      <c r="H553" s="32">
        <f>(F553+G553)/E553</f>
        <v>0.3997433821779654</v>
      </c>
    </row>
    <row r="554" spans="1:8" x14ac:dyDescent="0.25">
      <c r="A554" s="170"/>
      <c r="B554" s="177"/>
      <c r="C554" s="150" t="s">
        <v>34</v>
      </c>
      <c r="D554" s="150" t="s">
        <v>209</v>
      </c>
      <c r="E554" s="173">
        <v>26433</v>
      </c>
      <c r="F554" s="173">
        <v>15593</v>
      </c>
      <c r="G554" s="173">
        <v>0</v>
      </c>
      <c r="H554" s="28">
        <f t="shared" ref="H554:H557" si="43">F554/E554</f>
        <v>0.58990655619869103</v>
      </c>
    </row>
    <row r="555" spans="1:8" x14ac:dyDescent="0.25">
      <c r="A555" s="170"/>
      <c r="B555" s="171"/>
      <c r="C555" s="150" t="s">
        <v>230</v>
      </c>
      <c r="D555" s="150" t="s">
        <v>144</v>
      </c>
      <c r="E555" s="173">
        <v>400</v>
      </c>
      <c r="F555" s="173">
        <v>0</v>
      </c>
      <c r="G555" s="173">
        <v>0</v>
      </c>
      <c r="H555" s="28">
        <f t="shared" si="43"/>
        <v>0</v>
      </c>
    </row>
    <row r="556" spans="1:8" x14ac:dyDescent="0.25">
      <c r="A556" s="53"/>
      <c r="B556" s="57"/>
      <c r="C556" s="27" t="s">
        <v>16</v>
      </c>
      <c r="D556" s="27" t="s">
        <v>17</v>
      </c>
      <c r="E556" s="173">
        <v>3500</v>
      </c>
      <c r="F556" s="173">
        <v>1453.93</v>
      </c>
      <c r="G556" s="173">
        <v>0</v>
      </c>
      <c r="H556" s="28">
        <f t="shared" si="43"/>
        <v>0.41540857142857146</v>
      </c>
    </row>
    <row r="557" spans="1:8" x14ac:dyDescent="0.25">
      <c r="A557" s="53"/>
      <c r="B557" s="57"/>
      <c r="C557" s="27" t="s">
        <v>10</v>
      </c>
      <c r="D557" s="27" t="s">
        <v>210</v>
      </c>
      <c r="E557" s="173">
        <v>4500</v>
      </c>
      <c r="F557" s="173">
        <v>1199.51</v>
      </c>
      <c r="G557" s="173">
        <v>0</v>
      </c>
      <c r="H557" s="28">
        <f t="shared" si="43"/>
        <v>0.26655777777777778</v>
      </c>
    </row>
    <row r="558" spans="1:8" x14ac:dyDescent="0.25">
      <c r="A558" s="53"/>
      <c r="B558" s="57"/>
      <c r="C558" s="27" t="s">
        <v>12</v>
      </c>
      <c r="D558" s="27" t="s">
        <v>13</v>
      </c>
      <c r="E558" s="173">
        <v>284</v>
      </c>
      <c r="F558" s="173">
        <v>0</v>
      </c>
      <c r="G558" s="173">
        <v>0</v>
      </c>
      <c r="H558" s="28">
        <v>0</v>
      </c>
    </row>
    <row r="559" spans="1:8" x14ac:dyDescent="0.25">
      <c r="A559" s="53"/>
      <c r="B559" s="57"/>
      <c r="C559" s="27" t="s">
        <v>18</v>
      </c>
      <c r="D559" s="25" t="s">
        <v>19</v>
      </c>
      <c r="E559" s="173">
        <v>41448.22</v>
      </c>
      <c r="F559" s="173">
        <v>0</v>
      </c>
      <c r="G559" s="173">
        <v>12360</v>
      </c>
      <c r="H559" s="28">
        <f>(F559+G559)/E559</f>
        <v>0.29820339691306408</v>
      </c>
    </row>
    <row r="560" spans="1:8" ht="13.8" thickBot="1" x14ac:dyDescent="0.3">
      <c r="A560" s="136" t="s">
        <v>211</v>
      </c>
      <c r="B560" s="137"/>
      <c r="C560" s="138"/>
      <c r="D560" s="139"/>
      <c r="E560" s="240">
        <f>SUM(E9+E28+E44+E51+E73+E85+E141+E150+E180+E185+E191+E307+E329+E386+E402+E454+E510+E541+E147)</f>
        <v>79452223.159999996</v>
      </c>
      <c r="F560" s="240">
        <f>SUM(F9+F28+F44+F51+F73+F85+F141+F150+F180+F185+F191+F307+F329+F386+F402+F454+F510+F541+F147)</f>
        <v>26861048.569999997</v>
      </c>
      <c r="G560" s="240">
        <f>SUM(G9+G28+G44+G51+G73+G85+G141+G150+G180+G185+G191+G307+G329+G386+G402+G454+G510+G541+G147)</f>
        <v>2408513.0499999998</v>
      </c>
      <c r="H560" s="32">
        <f>(F560+G560)/E560</f>
        <v>0.36839197766760134</v>
      </c>
    </row>
    <row r="561" spans="1:8" ht="18.600000000000001" customHeight="1" thickTop="1" x14ac:dyDescent="0.25">
      <c r="A561" s="256" t="s">
        <v>276</v>
      </c>
      <c r="B561" s="257"/>
      <c r="C561" s="257"/>
      <c r="D561" s="258"/>
      <c r="E561" s="241">
        <v>54705027.270000003</v>
      </c>
      <c r="F561" s="241">
        <v>26861048.57</v>
      </c>
      <c r="G561" s="241">
        <v>0</v>
      </c>
      <c r="H561" s="81">
        <f>(F561+G561)/E561</f>
        <v>0.49101608957117698</v>
      </c>
    </row>
    <row r="562" spans="1:8" ht="19.95" customHeight="1" thickBot="1" x14ac:dyDescent="0.3">
      <c r="A562" s="259" t="s">
        <v>277</v>
      </c>
      <c r="B562" s="260"/>
      <c r="C562" s="260"/>
      <c r="D562" s="261"/>
      <c r="E562" s="242">
        <v>24747195.890000001</v>
      </c>
      <c r="F562" s="242">
        <v>0</v>
      </c>
      <c r="G562" s="242">
        <v>2408513.0499999998</v>
      </c>
      <c r="H562" s="142">
        <f>(F562+G562)/E562</f>
        <v>9.732468521709349E-2</v>
      </c>
    </row>
    <row r="563" spans="1:8" ht="13.8" thickTop="1" x14ac:dyDescent="0.25">
      <c r="E563" s="166"/>
      <c r="F563" s="166"/>
      <c r="G563" s="166"/>
    </row>
  </sheetData>
  <sheetProtection selectLockedCells="1" selectUnlockedCells="1"/>
  <mergeCells count="8">
    <mergeCell ref="F1:H1"/>
    <mergeCell ref="F3:H3"/>
    <mergeCell ref="E2:H2"/>
    <mergeCell ref="A561:D561"/>
    <mergeCell ref="A562:D562"/>
    <mergeCell ref="A4:H4"/>
    <mergeCell ref="E6:E7"/>
    <mergeCell ref="F6:G6"/>
  </mergeCells>
  <phoneticPr fontId="0" type="noConversion"/>
  <printOptions horizontalCentered="1"/>
  <pageMargins left="0.78740157480314965" right="0.70866141732283472" top="0.98425196850393704" bottom="0.98425196850393704" header="0.31496062992125984" footer="0.31496062992125984"/>
  <pageSetup paperSize="9" scale="90" firstPageNumber="0" orientation="portrait" cellComments="atEnd" r:id="rId1"/>
  <headerFooter alignWithMargins="0"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120" zoomScaleSheetLayoutView="120" workbookViewId="0"/>
  </sheetViews>
  <sheetFormatPr defaultRowHeight="13.2" x14ac:dyDescent="0.2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cellComments="atEnd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120" zoomScaleSheetLayoutView="120" workbookViewId="0"/>
  </sheetViews>
  <sheetFormatPr defaultRowHeight="13.2" x14ac:dyDescent="0.25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cellComments="atEn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Gabrysia</dc:creator>
  <cp:lastModifiedBy>Aneta</cp:lastModifiedBy>
  <cp:lastPrinted>2021-09-07T11:04:46Z</cp:lastPrinted>
  <dcterms:created xsi:type="dcterms:W3CDTF">2016-07-29T07:35:21Z</dcterms:created>
  <dcterms:modified xsi:type="dcterms:W3CDTF">2021-09-07T11:10:12Z</dcterms:modified>
</cp:coreProperties>
</file>